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4"/>
  <workbookPr defaultThemeVersion="166925"/>
  <mc:AlternateContent xmlns:mc="http://schemas.openxmlformats.org/markup-compatibility/2006">
    <mc:Choice Requires="x15">
      <x15ac:absPath xmlns:x15ac="http://schemas.microsoft.com/office/spreadsheetml/2010/11/ac" url="https://d.docs.live.net/080f4b7f468e57ca/MRCD/SCH/"/>
    </mc:Choice>
  </mc:AlternateContent>
  <xr:revisionPtr revIDLastSave="1133" documentId="8_{63E1E8A0-521A-48A1-81F3-CA365A59B043}" xr6:coauthVersionLast="47" xr6:coauthVersionMax="47" xr10:uidLastSave="{7225385B-EBB3-4FA1-AA33-4DBA53D9AA79}"/>
  <workbookProtection workbookAlgorithmName="SHA-512" workbookHashValue="A/jqRMdx1XnMlB5tl2848wKUB00adVcJ31P+UQrefehpvOgcl/tobhUgMldrk3HYVZ4+10ls5Nhpu5/AxkL8lw==" workbookSaltValue="mlDmEz2eUDACn2I0ZYNH6w==" workbookSpinCount="100000" lockStructure="1"/>
  <bookViews>
    <workbookView xWindow="-120" yWindow="-120" windowWidth="29040" windowHeight="15840" tabRatio="931" firstSheet="25" xr2:uid="{DA6DF2B2-BEEE-4A70-B4C7-989AF82188B9}"/>
  </bookViews>
  <sheets>
    <sheet name="Cuprins" sheetId="1" r:id="rId1"/>
    <sheet name="P19" sheetId="2" r:id="rId2"/>
    <sheet name="P22" sheetId="3" r:id="rId3"/>
    <sheet name="P9.1" sheetId="4" r:id="rId4"/>
    <sheet name="P8+P13" sheetId="5" r:id="rId5"/>
    <sheet name="P15" sheetId="6" r:id="rId6"/>
    <sheet name="P2+P120" sheetId="7" r:id="rId7"/>
    <sheet name="P32" sheetId="8" r:id="rId8"/>
    <sheet name="P1+P189" sheetId="9" r:id="rId9"/>
    <sheet name="P18" sheetId="10" r:id="rId10"/>
    <sheet name="P27" sheetId="11" r:id="rId11"/>
    <sheet name="P3" sheetId="12" r:id="rId12"/>
    <sheet name="P1" sheetId="13" r:id="rId13"/>
    <sheet name="P16.1" sheetId="14" r:id="rId14"/>
    <sheet name="P7+P17" sheetId="15" r:id="rId15"/>
    <sheet name="P4" sheetId="16" r:id="rId16"/>
    <sheet name="P6" sheetId="17" r:id="rId17"/>
    <sheet name="P16.2" sheetId="18" r:id="rId18"/>
    <sheet name="P16.3" sheetId="19" r:id="rId19"/>
    <sheet name="P10.1" sheetId="48" r:id="rId20"/>
    <sheet name="P5+P13" sheetId="21" r:id="rId21"/>
    <sheet name="P9.2" sheetId="22" r:id="rId22"/>
    <sheet name="P10.2" sheetId="23" r:id="rId23"/>
    <sheet name="P10.3" sheetId="24" r:id="rId24"/>
    <sheet name="P10.4" sheetId="25" r:id="rId25"/>
    <sheet name="P24" sheetId="26" r:id="rId26"/>
    <sheet name="P23" sheetId="27" r:id="rId27"/>
    <sheet name="P25" sheetId="28" r:id="rId28"/>
    <sheet name="P020" sheetId="29" r:id="rId29"/>
    <sheet name="P017" sheetId="30" r:id="rId30"/>
    <sheet name="P21" sheetId="31" r:id="rId31"/>
    <sheet name="P26" sheetId="32" r:id="rId32"/>
    <sheet name="P45" sheetId="33" state="hidden" r:id="rId33"/>
    <sheet name="P14" sheetId="34" r:id="rId34"/>
    <sheet name="P12" sheetId="35" r:id="rId35"/>
    <sheet name="P9.3" sheetId="36" r:id="rId36"/>
    <sheet name="P62" sheetId="37" r:id="rId37"/>
    <sheet name="P189" sheetId="38" r:id="rId38"/>
    <sheet name="P50" sheetId="39" r:id="rId39"/>
    <sheet name="P13.1" sheetId="40" r:id="rId40"/>
    <sheet name="P13.2" sheetId="41" r:id="rId41"/>
    <sheet name="P13+P11" sheetId="42" r:id="rId42"/>
    <sheet name="P9.4" sheetId="43" r:id="rId43"/>
    <sheet name="P29" sheetId="44" state="hidden" r:id="rId44"/>
    <sheet name="P30" sheetId="45" r:id="rId45"/>
    <sheet name="P31" sheetId="46" r:id="rId46"/>
    <sheet name="Sheet1" sheetId="49" r:id="rId47"/>
    <sheet name="L" sheetId="47" state="hidden" r:id="rId48"/>
  </sheets>
  <externalReferences>
    <externalReference r:id="rId49"/>
    <externalReference r:id="rId50"/>
  </externalReferences>
  <definedNames>
    <definedName name="_xlnm._FilterDatabase" localSheetId="0" hidden="1">Cuprins!$A$3:$T$46</definedName>
    <definedName name="_xlnm._FilterDatabase" localSheetId="19" hidden="1">'P10.1'!$A$4:$N$25</definedName>
    <definedName name="_xlnm._FilterDatabase" localSheetId="25" hidden="1">'P24'!$A$4:$Q$4</definedName>
    <definedName name="ia_in_considerare_incertitudinea_de_masurare__WIM" localSheetId="28">[1]L!$B$2:$B$7</definedName>
    <definedName name="ia_in_considerare_incertitudinea_de_masurare__WIM" localSheetId="19">[2]L!$B$2:$B$9</definedName>
    <definedName name="ia_in_considerare_incertitudinea_de_masurare__WIM">L!$B$2:$B$9</definedName>
    <definedName name="_xlnm.Print_Area" localSheetId="8">'P1+P189'!$A$1:$N$75</definedName>
    <definedName name="_xlnm.Print_Area" localSheetId="11">'P3'!$A$1:$N$93</definedName>
    <definedName name="_xlnm.Print_Area" localSheetId="20">'P5+P13'!$A$1:$N$40</definedName>
    <definedName name="_xlnm.Print_Area" localSheetId="4">'P8+P13'!$A$1:$N$32</definedName>
    <definedName name="_xlnm.Print_Titles" localSheetId="0">Cuprins!$3:$3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38" i="29" l="1"/>
  <c r="M37" i="29"/>
  <c r="M36" i="29"/>
  <c r="M33" i="29"/>
  <c r="M32" i="29"/>
  <c r="M31" i="29"/>
  <c r="M28" i="29"/>
  <c r="M27" i="29"/>
  <c r="M26" i="29"/>
  <c r="M21" i="29"/>
  <c r="M22" i="29"/>
  <c r="M23" i="29"/>
  <c r="J20" i="29"/>
  <c r="K20" i="29"/>
  <c r="M20" i="29"/>
  <c r="M18" i="29"/>
  <c r="M17" i="29"/>
  <c r="M16" i="29"/>
  <c r="M13" i="29"/>
  <c r="M12" i="29"/>
  <c r="M11" i="29"/>
  <c r="M8" i="29"/>
  <c r="M7" i="29"/>
  <c r="M6" i="29"/>
  <c r="M67" i="26"/>
  <c r="L67" i="26"/>
  <c r="K67" i="26"/>
  <c r="J67" i="26"/>
  <c r="M60" i="26"/>
  <c r="L60" i="26"/>
  <c r="K60" i="26"/>
  <c r="J60" i="26"/>
  <c r="M53" i="26"/>
  <c r="L53" i="26"/>
  <c r="K53" i="26"/>
  <c r="J53" i="26"/>
  <c r="M26" i="26"/>
  <c r="M25" i="26"/>
  <c r="M19" i="26"/>
  <c r="L19" i="26"/>
  <c r="K19" i="26"/>
  <c r="J19" i="26"/>
  <c r="M18" i="26"/>
  <c r="L18" i="26"/>
  <c r="K18" i="26"/>
  <c r="J18" i="26"/>
  <c r="M11" i="26"/>
  <c r="L11" i="26"/>
  <c r="K11" i="26"/>
  <c r="J11" i="26"/>
  <c r="M10" i="26"/>
  <c r="L10" i="26"/>
  <c r="K10" i="26"/>
  <c r="J10" i="26"/>
  <c r="M39" i="29"/>
  <c r="K39" i="29"/>
  <c r="J39" i="29"/>
  <c r="M35" i="29"/>
  <c r="K35" i="29"/>
  <c r="J35" i="29"/>
  <c r="J30" i="29"/>
  <c r="K30" i="29"/>
  <c r="M30" i="29"/>
  <c r="J34" i="29"/>
  <c r="K34" i="29"/>
  <c r="M34" i="29"/>
  <c r="M29" i="29"/>
  <c r="K29" i="29"/>
  <c r="J29" i="29"/>
  <c r="M25" i="29"/>
  <c r="K25" i="29"/>
  <c r="J25" i="29"/>
  <c r="M24" i="29"/>
  <c r="K24" i="29"/>
  <c r="J24" i="29"/>
  <c r="M14" i="29"/>
  <c r="K14" i="29"/>
  <c r="J14" i="29"/>
  <c r="M10" i="29"/>
  <c r="K10" i="29"/>
  <c r="J10" i="29"/>
  <c r="M7" i="30"/>
  <c r="D22" i="1"/>
  <c r="M25" i="48"/>
  <c r="K25" i="48"/>
  <c r="J25" i="48"/>
  <c r="M24" i="48"/>
  <c r="K24" i="48"/>
  <c r="J24" i="48"/>
  <c r="M23" i="48"/>
  <c r="K23" i="48"/>
  <c r="J23" i="48"/>
  <c r="M22" i="48"/>
  <c r="K22" i="48"/>
  <c r="J22" i="48"/>
  <c r="M21" i="48"/>
  <c r="K21" i="48"/>
  <c r="J21" i="48"/>
  <c r="M20" i="48"/>
  <c r="K20" i="48"/>
  <c r="J20" i="48"/>
  <c r="M19" i="48"/>
  <c r="K19" i="48"/>
  <c r="J19" i="48"/>
  <c r="M18" i="48"/>
  <c r="K18" i="48"/>
  <c r="J18" i="48"/>
  <c r="M17" i="48"/>
  <c r="K17" i="48"/>
  <c r="J17" i="48"/>
  <c r="M16" i="48"/>
  <c r="K16" i="48"/>
  <c r="J16" i="48"/>
  <c r="M15" i="48"/>
  <c r="K15" i="48"/>
  <c r="J15" i="48"/>
  <c r="M14" i="48"/>
  <c r="K14" i="48"/>
  <c r="J14" i="48"/>
  <c r="M13" i="48"/>
  <c r="K13" i="48"/>
  <c r="J13" i="48"/>
  <c r="M12" i="48"/>
  <c r="K12" i="48"/>
  <c r="J12" i="48"/>
  <c r="M11" i="48"/>
  <c r="K11" i="48"/>
  <c r="J11" i="48"/>
  <c r="M10" i="48"/>
  <c r="K10" i="48"/>
  <c r="J10" i="48"/>
  <c r="M9" i="48"/>
  <c r="K9" i="48"/>
  <c r="J9" i="48"/>
  <c r="M8" i="48"/>
  <c r="K8" i="48"/>
  <c r="J8" i="48"/>
  <c r="M7" i="48"/>
  <c r="K7" i="48"/>
  <c r="J7" i="48"/>
  <c r="M6" i="48"/>
  <c r="K6" i="48"/>
  <c r="J6" i="48"/>
  <c r="M5" i="48"/>
  <c r="K5" i="48"/>
  <c r="J5" i="48"/>
  <c r="M23" i="9"/>
  <c r="M24" i="9"/>
  <c r="D34" i="1"/>
  <c r="C34" i="1"/>
  <c r="D46" i="1"/>
  <c r="C46" i="1"/>
  <c r="D45" i="1"/>
  <c r="C45" i="1"/>
  <c r="D44" i="1"/>
  <c r="D43" i="1"/>
  <c r="C43" i="1"/>
  <c r="D42" i="1"/>
  <c r="C42" i="1"/>
  <c r="D41" i="1"/>
  <c r="C41" i="1"/>
  <c r="D40" i="1"/>
  <c r="C40" i="1"/>
  <c r="D39" i="1"/>
  <c r="D38" i="1"/>
  <c r="C38" i="1"/>
  <c r="D37" i="1"/>
  <c r="C37" i="1"/>
  <c r="D36" i="1"/>
  <c r="D35" i="1"/>
  <c r="C35" i="1"/>
  <c r="D33" i="1"/>
  <c r="D32" i="1"/>
  <c r="D31" i="1"/>
  <c r="D30" i="1"/>
  <c r="D29" i="1"/>
  <c r="D28" i="1"/>
  <c r="D27" i="1"/>
  <c r="C27" i="1"/>
  <c r="D26" i="1"/>
  <c r="C26" i="1"/>
  <c r="D25" i="1"/>
  <c r="C25" i="1"/>
  <c r="D24" i="1"/>
  <c r="C24" i="1"/>
  <c r="D23" i="1"/>
  <c r="D21" i="1"/>
  <c r="C21" i="1"/>
  <c r="D20" i="1"/>
  <c r="C20" i="1"/>
  <c r="D19" i="1"/>
  <c r="C19" i="1"/>
  <c r="D18" i="1"/>
  <c r="C18" i="1"/>
  <c r="D17" i="1"/>
  <c r="C17" i="1"/>
  <c r="C16" i="1"/>
  <c r="D15" i="1"/>
  <c r="C15" i="1"/>
  <c r="D14" i="1"/>
  <c r="C14" i="1"/>
  <c r="D13" i="1"/>
  <c r="D12" i="1"/>
  <c r="C12" i="1"/>
  <c r="D11" i="1"/>
  <c r="D10" i="1"/>
  <c r="C10" i="1"/>
  <c r="D9" i="1"/>
  <c r="C9" i="1"/>
  <c r="D8" i="1"/>
  <c r="C8" i="1"/>
  <c r="D7" i="1"/>
  <c r="C7" i="1"/>
  <c r="D6" i="1"/>
  <c r="C6" i="1"/>
  <c r="D5" i="1"/>
  <c r="C5" i="1"/>
  <c r="D4" i="1"/>
  <c r="C4" i="1"/>
  <c r="M5" i="46"/>
  <c r="M14" i="45"/>
  <c r="L14" i="45"/>
  <c r="K14" i="45"/>
  <c r="J14" i="45"/>
  <c r="M13" i="45"/>
  <c r="L13" i="45"/>
  <c r="K13" i="45"/>
  <c r="J13" i="45"/>
  <c r="M12" i="45"/>
  <c r="L12" i="45"/>
  <c r="K12" i="45"/>
  <c r="J12" i="45"/>
  <c r="M11" i="45"/>
  <c r="L11" i="45"/>
  <c r="K11" i="45"/>
  <c r="J11" i="45"/>
  <c r="M10" i="45"/>
  <c r="L10" i="45"/>
  <c r="K10" i="45"/>
  <c r="J10" i="45"/>
  <c r="M9" i="45"/>
  <c r="L9" i="45"/>
  <c r="K9" i="45"/>
  <c r="J9" i="45"/>
  <c r="M8" i="45"/>
  <c r="L8" i="45"/>
  <c r="K8" i="45"/>
  <c r="J8" i="45"/>
  <c r="M7" i="45"/>
  <c r="L7" i="45"/>
  <c r="K7" i="45"/>
  <c r="J7" i="45"/>
  <c r="M6" i="45"/>
  <c r="L6" i="45"/>
  <c r="K6" i="45"/>
  <c r="J6" i="45"/>
  <c r="M5" i="45"/>
  <c r="L5" i="45"/>
  <c r="K5" i="45"/>
  <c r="J5" i="45"/>
  <c r="M14" i="44"/>
  <c r="L14" i="44"/>
  <c r="K14" i="44"/>
  <c r="J14" i="44"/>
  <c r="M13" i="44"/>
  <c r="L13" i="44"/>
  <c r="K13" i="44"/>
  <c r="J13" i="44"/>
  <c r="M12" i="44"/>
  <c r="L12" i="44"/>
  <c r="K12" i="44"/>
  <c r="J12" i="44"/>
  <c r="M11" i="44"/>
  <c r="L11" i="44"/>
  <c r="K11" i="44"/>
  <c r="J11" i="44"/>
  <c r="M10" i="44"/>
  <c r="L10" i="44"/>
  <c r="K10" i="44"/>
  <c r="J10" i="44"/>
  <c r="M9" i="44"/>
  <c r="L9" i="44"/>
  <c r="K9" i="44"/>
  <c r="J9" i="44"/>
  <c r="M8" i="44"/>
  <c r="L8" i="44"/>
  <c r="K8" i="44"/>
  <c r="J8" i="44"/>
  <c r="M7" i="44"/>
  <c r="L7" i="44"/>
  <c r="K7" i="44"/>
  <c r="J7" i="44"/>
  <c r="M6" i="44"/>
  <c r="L6" i="44"/>
  <c r="K6" i="44"/>
  <c r="J6" i="44"/>
  <c r="M5" i="44"/>
  <c r="L5" i="44"/>
  <c r="K5" i="44"/>
  <c r="J5" i="44"/>
  <c r="M8" i="43"/>
  <c r="L8" i="43"/>
  <c r="K8" i="43"/>
  <c r="J8" i="43"/>
  <c r="M7" i="43"/>
  <c r="L7" i="43"/>
  <c r="K7" i="43"/>
  <c r="J7" i="43"/>
  <c r="M6" i="43"/>
  <c r="L6" i="43"/>
  <c r="K6" i="43"/>
  <c r="J6" i="43"/>
  <c r="M5" i="43"/>
  <c r="L5" i="43"/>
  <c r="K5" i="43"/>
  <c r="J5" i="43"/>
  <c r="M9" i="42"/>
  <c r="L9" i="42"/>
  <c r="K9" i="42"/>
  <c r="J9" i="42"/>
  <c r="M8" i="42"/>
  <c r="L8" i="42"/>
  <c r="K8" i="42"/>
  <c r="J8" i="42"/>
  <c r="M7" i="42"/>
  <c r="L7" i="42"/>
  <c r="K7" i="42"/>
  <c r="J7" i="42"/>
  <c r="M6" i="42"/>
  <c r="L6" i="42"/>
  <c r="K6" i="42"/>
  <c r="J6" i="42"/>
  <c r="M5" i="42"/>
  <c r="L5" i="42"/>
  <c r="K5" i="42"/>
  <c r="J5" i="42"/>
  <c r="M5" i="41"/>
  <c r="L5" i="41"/>
  <c r="K5" i="41"/>
  <c r="J5" i="41"/>
  <c r="M5" i="40"/>
  <c r="L5" i="40"/>
  <c r="K5" i="40"/>
  <c r="J5" i="40"/>
  <c r="M8" i="38"/>
  <c r="L8" i="38"/>
  <c r="K8" i="38"/>
  <c r="J8" i="38"/>
  <c r="M7" i="38"/>
  <c r="L7" i="38"/>
  <c r="K7" i="38"/>
  <c r="J7" i="38"/>
  <c r="M6" i="38"/>
  <c r="L6" i="38"/>
  <c r="K6" i="38"/>
  <c r="J6" i="38"/>
  <c r="M5" i="38"/>
  <c r="L5" i="38"/>
  <c r="K5" i="38"/>
  <c r="J5" i="38"/>
  <c r="M6" i="37"/>
  <c r="L6" i="37"/>
  <c r="K6" i="37"/>
  <c r="J6" i="37"/>
  <c r="M5" i="37"/>
  <c r="L5" i="37"/>
  <c r="K5" i="37"/>
  <c r="J5" i="37"/>
  <c r="M5" i="36"/>
  <c r="L5" i="36"/>
  <c r="K5" i="36"/>
  <c r="J5" i="36"/>
  <c r="M6" i="35"/>
  <c r="M5" i="35"/>
  <c r="M5" i="33"/>
  <c r="M12" i="32"/>
  <c r="M11" i="32"/>
  <c r="M10" i="32"/>
  <c r="M9" i="32"/>
  <c r="M8" i="32"/>
  <c r="M7" i="32"/>
  <c r="M6" i="32"/>
  <c r="M5" i="32"/>
  <c r="M6" i="31"/>
  <c r="M5" i="31"/>
  <c r="M6" i="30"/>
  <c r="M5" i="30"/>
  <c r="M19" i="29"/>
  <c r="K19" i="29"/>
  <c r="J19" i="29"/>
  <c r="M15" i="29"/>
  <c r="K15" i="29"/>
  <c r="J15" i="29"/>
  <c r="M9" i="29"/>
  <c r="K9" i="29"/>
  <c r="J9" i="29"/>
  <c r="M5" i="29"/>
  <c r="K5" i="29"/>
  <c r="J5" i="29"/>
  <c r="M10" i="28"/>
  <c r="L10" i="28"/>
  <c r="K10" i="28"/>
  <c r="J10" i="28"/>
  <c r="M9" i="28"/>
  <c r="L9" i="28"/>
  <c r="K9" i="28"/>
  <c r="J9" i="28"/>
  <c r="M8" i="28"/>
  <c r="L8" i="28"/>
  <c r="K8" i="28"/>
  <c r="J8" i="28"/>
  <c r="M7" i="28"/>
  <c r="L7" i="28"/>
  <c r="K7" i="28"/>
  <c r="J7" i="28"/>
  <c r="M6" i="28"/>
  <c r="L6" i="28"/>
  <c r="K6" i="28"/>
  <c r="J6" i="28"/>
  <c r="M5" i="28"/>
  <c r="L5" i="28"/>
  <c r="K5" i="28"/>
  <c r="J5" i="28"/>
  <c r="M9" i="27"/>
  <c r="L9" i="27"/>
  <c r="K9" i="27"/>
  <c r="J9" i="27"/>
  <c r="M8" i="27"/>
  <c r="M7" i="27"/>
  <c r="L7" i="27"/>
  <c r="K7" i="27"/>
  <c r="J7" i="27"/>
  <c r="M6" i="27"/>
  <c r="L6" i="27"/>
  <c r="K6" i="27"/>
  <c r="J6" i="27"/>
  <c r="M5" i="27"/>
  <c r="L5" i="27"/>
  <c r="K5" i="27"/>
  <c r="J5" i="27"/>
  <c r="M63" i="26"/>
  <c r="L63" i="26"/>
  <c r="K63" i="26"/>
  <c r="J63" i="26"/>
  <c r="M62" i="26"/>
  <c r="L62" i="26"/>
  <c r="K62" i="26"/>
  <c r="J62" i="26"/>
  <c r="M56" i="26"/>
  <c r="L56" i="26"/>
  <c r="K56" i="26"/>
  <c r="J56" i="26"/>
  <c r="M55" i="26"/>
  <c r="L55" i="26"/>
  <c r="K55" i="26"/>
  <c r="J55" i="26"/>
  <c r="M49" i="26"/>
  <c r="L49" i="26"/>
  <c r="K49" i="26"/>
  <c r="J49" i="26"/>
  <c r="M48" i="26"/>
  <c r="L48" i="26"/>
  <c r="K48" i="26"/>
  <c r="J48" i="26"/>
  <c r="M28" i="26"/>
  <c r="L28" i="26"/>
  <c r="K28" i="26"/>
  <c r="J28" i="26"/>
  <c r="M24" i="26"/>
  <c r="M23" i="26"/>
  <c r="M22" i="26"/>
  <c r="M21" i="26"/>
  <c r="L21" i="26"/>
  <c r="K21" i="26"/>
  <c r="J21" i="26"/>
  <c r="M20" i="26"/>
  <c r="L20" i="26"/>
  <c r="K20" i="26"/>
  <c r="J20" i="26"/>
  <c r="M17" i="26"/>
  <c r="M16" i="26"/>
  <c r="M15" i="26"/>
  <c r="L15" i="26"/>
  <c r="K15" i="26"/>
  <c r="J15" i="26"/>
  <c r="M14" i="26"/>
  <c r="L14" i="26"/>
  <c r="K14" i="26"/>
  <c r="J14" i="26"/>
  <c r="M13" i="26"/>
  <c r="L13" i="26"/>
  <c r="K13" i="26"/>
  <c r="J13" i="26"/>
  <c r="L12" i="26"/>
  <c r="K12" i="26"/>
  <c r="J12" i="26"/>
  <c r="M9" i="26"/>
  <c r="M8" i="26"/>
  <c r="M7" i="26"/>
  <c r="L7" i="26"/>
  <c r="K7" i="26"/>
  <c r="J7" i="26"/>
  <c r="M6" i="26"/>
  <c r="L6" i="26"/>
  <c r="K6" i="26"/>
  <c r="J6" i="26"/>
  <c r="M5" i="26"/>
  <c r="L5" i="26"/>
  <c r="K5" i="26"/>
  <c r="J5" i="26"/>
  <c r="M8" i="25"/>
  <c r="M7" i="25"/>
  <c r="K7" i="25"/>
  <c r="J7" i="25"/>
  <c r="M6" i="25"/>
  <c r="K6" i="25"/>
  <c r="J6" i="25"/>
  <c r="M5" i="25"/>
  <c r="K5" i="25"/>
  <c r="J5" i="25"/>
  <c r="M10" i="24"/>
  <c r="K10" i="24"/>
  <c r="J10" i="24"/>
  <c r="M9" i="24"/>
  <c r="K9" i="24"/>
  <c r="J9" i="24"/>
  <c r="M8" i="24"/>
  <c r="K8" i="24"/>
  <c r="J8" i="24"/>
  <c r="M7" i="24"/>
  <c r="K7" i="24"/>
  <c r="J7" i="24"/>
  <c r="M6" i="24"/>
  <c r="K6" i="24"/>
  <c r="J6" i="24"/>
  <c r="M5" i="24"/>
  <c r="M8" i="23"/>
  <c r="K8" i="23"/>
  <c r="J8" i="23"/>
  <c r="M7" i="23"/>
  <c r="K7" i="23"/>
  <c r="J7" i="23"/>
  <c r="M6" i="23"/>
  <c r="K6" i="23"/>
  <c r="J6" i="23"/>
  <c r="M5" i="23"/>
  <c r="K5" i="23"/>
  <c r="J5" i="23"/>
  <c r="M8" i="22"/>
  <c r="K8" i="22"/>
  <c r="J8" i="22"/>
  <c r="M7" i="22"/>
  <c r="K7" i="22"/>
  <c r="J7" i="22"/>
  <c r="M6" i="22"/>
  <c r="K6" i="22"/>
  <c r="J6" i="22"/>
  <c r="M5" i="22"/>
  <c r="K5" i="22"/>
  <c r="J5" i="22"/>
  <c r="M33" i="21"/>
  <c r="M32" i="21"/>
  <c r="L32" i="21"/>
  <c r="K32" i="21"/>
  <c r="J32" i="21"/>
  <c r="M31" i="21"/>
  <c r="L31" i="21"/>
  <c r="K31" i="21"/>
  <c r="J31" i="21"/>
  <c r="M30" i="21"/>
  <c r="L30" i="21"/>
  <c r="K30" i="21"/>
  <c r="J30" i="21"/>
  <c r="M29" i="21"/>
  <c r="L29" i="21"/>
  <c r="K29" i="21"/>
  <c r="J29" i="21"/>
  <c r="M28" i="21"/>
  <c r="L28" i="21"/>
  <c r="K28" i="21"/>
  <c r="J28" i="21"/>
  <c r="M27" i="21"/>
  <c r="L27" i="21"/>
  <c r="K27" i="21"/>
  <c r="J27" i="21"/>
  <c r="M26" i="21"/>
  <c r="L26" i="21"/>
  <c r="K26" i="21"/>
  <c r="J26" i="21"/>
  <c r="M25" i="21"/>
  <c r="L25" i="21"/>
  <c r="K25" i="21"/>
  <c r="J25" i="21"/>
  <c r="M24" i="21"/>
  <c r="L24" i="21"/>
  <c r="K24" i="21"/>
  <c r="J24" i="21"/>
  <c r="M23" i="21"/>
  <c r="L23" i="21"/>
  <c r="K23" i="21"/>
  <c r="J23" i="21"/>
  <c r="M22" i="21"/>
  <c r="L22" i="21"/>
  <c r="K22" i="21"/>
  <c r="J22" i="21"/>
  <c r="M21" i="21"/>
  <c r="L21" i="21"/>
  <c r="K21" i="21"/>
  <c r="J21" i="21"/>
  <c r="M20" i="21"/>
  <c r="L20" i="21"/>
  <c r="K20" i="21"/>
  <c r="J20" i="21"/>
  <c r="M19" i="21"/>
  <c r="L19" i="21"/>
  <c r="K19" i="21"/>
  <c r="J19" i="21"/>
  <c r="M18" i="21"/>
  <c r="L18" i="21"/>
  <c r="K18" i="21"/>
  <c r="J18" i="21"/>
  <c r="M17" i="21"/>
  <c r="L17" i="21"/>
  <c r="K17" i="21"/>
  <c r="J17" i="21"/>
  <c r="M16" i="21"/>
  <c r="L16" i="21"/>
  <c r="K16" i="21"/>
  <c r="J16" i="21"/>
  <c r="M15" i="21"/>
  <c r="L15" i="21"/>
  <c r="K15" i="21"/>
  <c r="J15" i="21"/>
  <c r="M14" i="21"/>
  <c r="L14" i="21"/>
  <c r="K14" i="21"/>
  <c r="J14" i="21"/>
  <c r="M13" i="21"/>
  <c r="L13" i="21"/>
  <c r="K13" i="21"/>
  <c r="J13" i="21"/>
  <c r="F12" i="21"/>
  <c r="E12" i="21"/>
  <c r="D12" i="21"/>
  <c r="M11" i="21"/>
  <c r="L11" i="21"/>
  <c r="K11" i="21"/>
  <c r="J11" i="21"/>
  <c r="M10" i="21"/>
  <c r="L10" i="21"/>
  <c r="L12" i="21" s="1"/>
  <c r="K10" i="21"/>
  <c r="K12" i="21" s="1"/>
  <c r="J10" i="21"/>
  <c r="J12" i="21"/>
  <c r="F9" i="21"/>
  <c r="E9" i="21"/>
  <c r="M8" i="21"/>
  <c r="L8" i="21"/>
  <c r="K8" i="21"/>
  <c r="J8" i="21"/>
  <c r="M7" i="21"/>
  <c r="L7" i="21"/>
  <c r="L9" i="21"/>
  <c r="K7" i="21"/>
  <c r="K9" i="21"/>
  <c r="J7" i="21"/>
  <c r="J9" i="21" s="1"/>
  <c r="M6" i="21"/>
  <c r="M5" i="21"/>
  <c r="L5" i="21"/>
  <c r="K5" i="21"/>
  <c r="J5" i="21"/>
  <c r="M8" i="19"/>
  <c r="M7" i="19"/>
  <c r="M6" i="19"/>
  <c r="M5" i="19"/>
  <c r="M5" i="18"/>
  <c r="M9" i="17"/>
  <c r="L9" i="17"/>
  <c r="K9" i="17"/>
  <c r="J9" i="17"/>
  <c r="M8" i="17"/>
  <c r="L8" i="17"/>
  <c r="K8" i="17"/>
  <c r="J8" i="17"/>
  <c r="M7" i="17"/>
  <c r="L7" i="17"/>
  <c r="K7" i="17"/>
  <c r="J7" i="17"/>
  <c r="M6" i="17"/>
  <c r="L6" i="17"/>
  <c r="K6" i="17"/>
  <c r="J6" i="17"/>
  <c r="M5" i="17"/>
  <c r="L5" i="17"/>
  <c r="K5" i="17"/>
  <c r="J5" i="17"/>
  <c r="M53" i="16"/>
  <c r="M52" i="16"/>
  <c r="M51" i="16"/>
  <c r="L51" i="16"/>
  <c r="K51" i="16"/>
  <c r="J51" i="16"/>
  <c r="M50" i="16"/>
  <c r="L50" i="16"/>
  <c r="K50" i="16"/>
  <c r="J50" i="16"/>
  <c r="M49" i="16"/>
  <c r="L49" i="16"/>
  <c r="K49" i="16"/>
  <c r="J49" i="16"/>
  <c r="M48" i="16"/>
  <c r="L48" i="16"/>
  <c r="K48" i="16"/>
  <c r="J48" i="16"/>
  <c r="M47" i="16"/>
  <c r="L47" i="16"/>
  <c r="K47" i="16"/>
  <c r="J47" i="16"/>
  <c r="M46" i="16"/>
  <c r="L46" i="16"/>
  <c r="K46" i="16"/>
  <c r="J46" i="16"/>
  <c r="M45" i="16"/>
  <c r="L45" i="16"/>
  <c r="K45" i="16"/>
  <c r="J45" i="16"/>
  <c r="M44" i="16"/>
  <c r="L44" i="16"/>
  <c r="K44" i="16"/>
  <c r="J44" i="16"/>
  <c r="M43" i="16"/>
  <c r="L43" i="16"/>
  <c r="K43" i="16"/>
  <c r="J43" i="16"/>
  <c r="M42" i="16"/>
  <c r="L42" i="16"/>
  <c r="K42" i="16"/>
  <c r="J42" i="16"/>
  <c r="M41" i="16"/>
  <c r="L41" i="16"/>
  <c r="K41" i="16"/>
  <c r="J41" i="16"/>
  <c r="M40" i="16"/>
  <c r="L40" i="16"/>
  <c r="K40" i="16"/>
  <c r="J40" i="16"/>
  <c r="M39" i="16"/>
  <c r="L39" i="16"/>
  <c r="K39" i="16"/>
  <c r="J39" i="16"/>
  <c r="M38" i="16"/>
  <c r="L38" i="16"/>
  <c r="K38" i="16"/>
  <c r="J38" i="16"/>
  <c r="M37" i="16"/>
  <c r="L37" i="16"/>
  <c r="K37" i="16"/>
  <c r="J37" i="16"/>
  <c r="M36" i="16"/>
  <c r="L36" i="16"/>
  <c r="K36" i="16"/>
  <c r="J36" i="16"/>
  <c r="M35" i="16"/>
  <c r="L35" i="16"/>
  <c r="K35" i="16"/>
  <c r="J35" i="16"/>
  <c r="M34" i="16"/>
  <c r="L34" i="16"/>
  <c r="K34" i="16"/>
  <c r="J34" i="16"/>
  <c r="M33" i="16"/>
  <c r="L33" i="16"/>
  <c r="K33" i="16"/>
  <c r="J33" i="16"/>
  <c r="M32" i="16"/>
  <c r="L32" i="16"/>
  <c r="K32" i="16"/>
  <c r="J32" i="16"/>
  <c r="M31" i="16"/>
  <c r="L31" i="16"/>
  <c r="K31" i="16"/>
  <c r="J31" i="16"/>
  <c r="M28" i="16"/>
  <c r="L28" i="16"/>
  <c r="K28" i="16"/>
  <c r="J28" i="16"/>
  <c r="M27" i="16"/>
  <c r="L27" i="16"/>
  <c r="K27" i="16"/>
  <c r="J27" i="16"/>
  <c r="M26" i="16"/>
  <c r="L26" i="16"/>
  <c r="K26" i="16"/>
  <c r="J26" i="16"/>
  <c r="M25" i="16"/>
  <c r="L25" i="16"/>
  <c r="K25" i="16"/>
  <c r="J25" i="16"/>
  <c r="M24" i="16"/>
  <c r="L24" i="16"/>
  <c r="K24" i="16"/>
  <c r="J24" i="16"/>
  <c r="M23" i="16"/>
  <c r="L23" i="16"/>
  <c r="K23" i="16"/>
  <c r="J23" i="16"/>
  <c r="M22" i="16"/>
  <c r="L22" i="16"/>
  <c r="K22" i="16"/>
  <c r="J22" i="16"/>
  <c r="M21" i="16"/>
  <c r="L21" i="16"/>
  <c r="K21" i="16"/>
  <c r="J21" i="16"/>
  <c r="M20" i="16"/>
  <c r="L20" i="16"/>
  <c r="K20" i="16"/>
  <c r="J20" i="16"/>
  <c r="M19" i="16"/>
  <c r="L19" i="16"/>
  <c r="K19" i="16"/>
  <c r="J19" i="16"/>
  <c r="M18" i="16"/>
  <c r="L18" i="16"/>
  <c r="K18" i="16"/>
  <c r="J18" i="16"/>
  <c r="M17" i="16"/>
  <c r="L17" i="16"/>
  <c r="K17" i="16"/>
  <c r="J17" i="16"/>
  <c r="M16" i="16"/>
  <c r="L16" i="16"/>
  <c r="K16" i="16"/>
  <c r="J16" i="16"/>
  <c r="M15" i="16"/>
  <c r="L15" i="16"/>
  <c r="K15" i="16"/>
  <c r="J15" i="16"/>
  <c r="M14" i="16"/>
  <c r="L14" i="16"/>
  <c r="K14" i="16"/>
  <c r="J14" i="16"/>
  <c r="M13" i="16"/>
  <c r="L13" i="16"/>
  <c r="K13" i="16"/>
  <c r="J13" i="16"/>
  <c r="M12" i="16"/>
  <c r="L12" i="16"/>
  <c r="K12" i="16"/>
  <c r="J12" i="16"/>
  <c r="M11" i="16"/>
  <c r="L11" i="16"/>
  <c r="K11" i="16"/>
  <c r="J11" i="16"/>
  <c r="M10" i="16"/>
  <c r="L10" i="16"/>
  <c r="K10" i="16"/>
  <c r="J10" i="16"/>
  <c r="M9" i="16"/>
  <c r="L9" i="16"/>
  <c r="K9" i="16"/>
  <c r="J9" i="16"/>
  <c r="M8" i="16"/>
  <c r="L8" i="16"/>
  <c r="K8" i="16"/>
  <c r="J8" i="16"/>
  <c r="M7" i="16"/>
  <c r="L7" i="16"/>
  <c r="K7" i="16"/>
  <c r="J7" i="16"/>
  <c r="M6" i="16"/>
  <c r="L6" i="16"/>
  <c r="K6" i="16"/>
  <c r="J6" i="16"/>
  <c r="M5" i="16"/>
  <c r="L5" i="16"/>
  <c r="K5" i="16"/>
  <c r="J5" i="16"/>
  <c r="M17" i="15"/>
  <c r="M16" i="15"/>
  <c r="M15" i="15"/>
  <c r="M14" i="15"/>
  <c r="L14" i="15"/>
  <c r="K14" i="15"/>
  <c r="J14" i="15"/>
  <c r="M13" i="15"/>
  <c r="L13" i="15"/>
  <c r="K13" i="15"/>
  <c r="J13" i="15"/>
  <c r="M12" i="15"/>
  <c r="L12" i="15"/>
  <c r="K12" i="15"/>
  <c r="J12" i="15"/>
  <c r="M11" i="15"/>
  <c r="L11" i="15"/>
  <c r="K11" i="15"/>
  <c r="J11" i="15"/>
  <c r="M10" i="15"/>
  <c r="L10" i="15"/>
  <c r="K10" i="15"/>
  <c r="K9" i="15"/>
  <c r="J10" i="15"/>
  <c r="J9" i="15" s="1"/>
  <c r="L9" i="15"/>
  <c r="F9" i="15"/>
  <c r="E9" i="15"/>
  <c r="M8" i="15"/>
  <c r="L8" i="15"/>
  <c r="K8" i="15"/>
  <c r="J8" i="15"/>
  <c r="M7" i="15"/>
  <c r="L7" i="15"/>
  <c r="L6" i="15"/>
  <c r="K7" i="15"/>
  <c r="K6" i="15"/>
  <c r="J7" i="15"/>
  <c r="J6" i="15"/>
  <c r="F6" i="15"/>
  <c r="F5" i="15"/>
  <c r="M5" i="15"/>
  <c r="M6" i="14"/>
  <c r="M5" i="14"/>
  <c r="M8" i="13"/>
  <c r="M7" i="13"/>
  <c r="M6" i="13"/>
  <c r="M5" i="13"/>
  <c r="L5" i="13"/>
  <c r="K5" i="13"/>
  <c r="J5" i="13"/>
  <c r="M81" i="12"/>
  <c r="M80" i="12"/>
  <c r="M79" i="12"/>
  <c r="M78" i="12"/>
  <c r="L78" i="12"/>
  <c r="K78" i="12"/>
  <c r="J78" i="12"/>
  <c r="M77" i="12"/>
  <c r="L77" i="12"/>
  <c r="K77" i="12"/>
  <c r="J77" i="12"/>
  <c r="M76" i="12"/>
  <c r="L76" i="12"/>
  <c r="K76" i="12"/>
  <c r="J76" i="12"/>
  <c r="M75" i="12"/>
  <c r="L75" i="12"/>
  <c r="K75" i="12"/>
  <c r="J75" i="12"/>
  <c r="M74" i="12"/>
  <c r="L74" i="12"/>
  <c r="K74" i="12"/>
  <c r="J74" i="12"/>
  <c r="M73" i="12"/>
  <c r="L73" i="12"/>
  <c r="K73" i="12"/>
  <c r="J73" i="12"/>
  <c r="M72" i="12"/>
  <c r="L72" i="12"/>
  <c r="K72" i="12"/>
  <c r="K71" i="12"/>
  <c r="J72" i="12"/>
  <c r="M71" i="12"/>
  <c r="L71" i="12"/>
  <c r="J71" i="12"/>
  <c r="E71" i="12"/>
  <c r="M70" i="12"/>
  <c r="L70" i="12"/>
  <c r="K70" i="12"/>
  <c r="J70" i="12"/>
  <c r="M69" i="12"/>
  <c r="L69" i="12"/>
  <c r="K69" i="12"/>
  <c r="J69" i="12"/>
  <c r="M68" i="12"/>
  <c r="L68" i="12"/>
  <c r="K68" i="12"/>
  <c r="J68" i="12"/>
  <c r="M67" i="12"/>
  <c r="L67" i="12"/>
  <c r="K67" i="12"/>
  <c r="J67" i="12"/>
  <c r="M66" i="12"/>
  <c r="M65" i="12"/>
  <c r="L65" i="12"/>
  <c r="K65" i="12"/>
  <c r="J65" i="12"/>
  <c r="M64" i="12"/>
  <c r="L64" i="12"/>
  <c r="K64" i="12"/>
  <c r="J64" i="12"/>
  <c r="M63" i="12"/>
  <c r="L63" i="12"/>
  <c r="K63" i="12"/>
  <c r="J63" i="12"/>
  <c r="M62" i="12"/>
  <c r="L62" i="12"/>
  <c r="K62" i="12"/>
  <c r="J62" i="12"/>
  <c r="M60" i="12"/>
  <c r="L60" i="12"/>
  <c r="K60" i="12"/>
  <c r="J60" i="12"/>
  <c r="M59" i="12"/>
  <c r="L59" i="12"/>
  <c r="L61" i="12"/>
  <c r="K59" i="12"/>
  <c r="K61" i="12"/>
  <c r="J59" i="12"/>
  <c r="J61" i="12"/>
  <c r="M57" i="12"/>
  <c r="L57" i="12"/>
  <c r="K57" i="12"/>
  <c r="J57" i="12"/>
  <c r="M56" i="12"/>
  <c r="L56" i="12"/>
  <c r="L58" i="12"/>
  <c r="K56" i="12"/>
  <c r="K58" i="12"/>
  <c r="J56" i="12"/>
  <c r="J58" i="12"/>
  <c r="M54" i="12"/>
  <c r="L54" i="12"/>
  <c r="K54" i="12"/>
  <c r="J54" i="12"/>
  <c r="M53" i="12"/>
  <c r="L53" i="12"/>
  <c r="L55" i="12"/>
  <c r="K53" i="12"/>
  <c r="K55" i="12"/>
  <c r="J53" i="12"/>
  <c r="J55" i="12"/>
  <c r="M51" i="12"/>
  <c r="L51" i="12"/>
  <c r="K51" i="12"/>
  <c r="J51" i="12"/>
  <c r="M50" i="12"/>
  <c r="L50" i="12"/>
  <c r="L52" i="12"/>
  <c r="K50" i="12"/>
  <c r="K52" i="12"/>
  <c r="J50" i="12"/>
  <c r="J52" i="12"/>
  <c r="M48" i="12"/>
  <c r="L48" i="12"/>
  <c r="K48" i="12"/>
  <c r="J48" i="12"/>
  <c r="M47" i="12"/>
  <c r="L47" i="12"/>
  <c r="L49" i="12"/>
  <c r="K47" i="12"/>
  <c r="K49" i="12"/>
  <c r="J47" i="12"/>
  <c r="J49" i="12"/>
  <c r="M46" i="12"/>
  <c r="M45" i="12"/>
  <c r="L45" i="12"/>
  <c r="K45" i="12"/>
  <c r="J45" i="12"/>
  <c r="M44" i="12"/>
  <c r="L44" i="12"/>
  <c r="K44" i="12"/>
  <c r="J44" i="12"/>
  <c r="M43" i="12"/>
  <c r="L43" i="12"/>
  <c r="K43" i="12"/>
  <c r="J43" i="12"/>
  <c r="M42" i="12"/>
  <c r="L42" i="12"/>
  <c r="K42" i="12"/>
  <c r="J42" i="12"/>
  <c r="M41" i="12"/>
  <c r="L41" i="12"/>
  <c r="K41" i="12"/>
  <c r="J41" i="12"/>
  <c r="M40" i="12"/>
  <c r="L40" i="12"/>
  <c r="K40" i="12"/>
  <c r="J40" i="12"/>
  <c r="M39" i="12"/>
  <c r="L39" i="12"/>
  <c r="K39" i="12"/>
  <c r="J39" i="12"/>
  <c r="M38" i="12"/>
  <c r="L38" i="12"/>
  <c r="K38" i="12"/>
  <c r="J38" i="12"/>
  <c r="M37" i="12"/>
  <c r="L37" i="12"/>
  <c r="K37" i="12"/>
  <c r="J37" i="12"/>
  <c r="M36" i="12"/>
  <c r="L36" i="12"/>
  <c r="K36" i="12"/>
  <c r="J36" i="12"/>
  <c r="M35" i="12"/>
  <c r="L35" i="12"/>
  <c r="K35" i="12"/>
  <c r="J35" i="12"/>
  <c r="M34" i="12"/>
  <c r="L34" i="12"/>
  <c r="K34" i="12"/>
  <c r="J34" i="12"/>
  <c r="M33" i="12"/>
  <c r="L33" i="12"/>
  <c r="K33" i="12"/>
  <c r="J33" i="12"/>
  <c r="M32" i="12"/>
  <c r="L32" i="12"/>
  <c r="K32" i="12"/>
  <c r="J32" i="12"/>
  <c r="M31" i="12"/>
  <c r="L31" i="12"/>
  <c r="K31" i="12"/>
  <c r="J31" i="12"/>
  <c r="M30" i="12"/>
  <c r="L30" i="12"/>
  <c r="K30" i="12"/>
  <c r="J30" i="12"/>
  <c r="M29" i="12"/>
  <c r="L29" i="12"/>
  <c r="K29" i="12"/>
  <c r="J29" i="12"/>
  <c r="M28" i="12"/>
  <c r="L28" i="12"/>
  <c r="K28" i="12"/>
  <c r="J28" i="12"/>
  <c r="M27" i="12"/>
  <c r="L27" i="12"/>
  <c r="K27" i="12"/>
  <c r="J27" i="12"/>
  <c r="M26" i="12"/>
  <c r="L26" i="12"/>
  <c r="K26" i="12"/>
  <c r="J26" i="12"/>
  <c r="M25" i="12"/>
  <c r="L25" i="12"/>
  <c r="K25" i="12"/>
  <c r="J25" i="12"/>
  <c r="M24" i="12"/>
  <c r="L24" i="12"/>
  <c r="K24" i="12"/>
  <c r="J24" i="12"/>
  <c r="M23" i="12"/>
  <c r="L23" i="12"/>
  <c r="K23" i="12"/>
  <c r="J23" i="12"/>
  <c r="M22" i="12"/>
  <c r="L22" i="12"/>
  <c r="K22" i="12"/>
  <c r="J22" i="12"/>
  <c r="M21" i="12"/>
  <c r="L21" i="12"/>
  <c r="K21" i="12"/>
  <c r="J21" i="12"/>
  <c r="M20" i="12"/>
  <c r="M19" i="12"/>
  <c r="M18" i="12"/>
  <c r="M17" i="12"/>
  <c r="M16" i="12"/>
  <c r="M15" i="12"/>
  <c r="M14" i="12"/>
  <c r="M13" i="12"/>
  <c r="M12" i="12"/>
  <c r="M11" i="12"/>
  <c r="M10" i="12"/>
  <c r="M9" i="12"/>
  <c r="M8" i="12"/>
  <c r="M7" i="12"/>
  <c r="M6" i="12"/>
  <c r="M5" i="12"/>
  <c r="M26" i="11"/>
  <c r="K26" i="11"/>
  <c r="J26" i="11"/>
  <c r="M25" i="11"/>
  <c r="K25" i="11"/>
  <c r="J25" i="11"/>
  <c r="M24" i="11"/>
  <c r="K24" i="11"/>
  <c r="J24" i="11"/>
  <c r="M23" i="11"/>
  <c r="K23" i="11"/>
  <c r="J23" i="11"/>
  <c r="M22" i="11"/>
  <c r="K22" i="11"/>
  <c r="J22" i="11"/>
  <c r="M21" i="11"/>
  <c r="K21" i="11"/>
  <c r="J21" i="11"/>
  <c r="M20" i="11"/>
  <c r="K20" i="11"/>
  <c r="J20" i="11"/>
  <c r="M19" i="11"/>
  <c r="K19" i="11"/>
  <c r="J19" i="11"/>
  <c r="M18" i="11"/>
  <c r="K18" i="11"/>
  <c r="J18" i="11"/>
  <c r="M17" i="11"/>
  <c r="K17" i="11"/>
  <c r="J17" i="11"/>
  <c r="M16" i="11"/>
  <c r="K16" i="11"/>
  <c r="J16" i="11"/>
  <c r="M15" i="11"/>
  <c r="K15" i="11"/>
  <c r="J15" i="11"/>
  <c r="M14" i="11"/>
  <c r="K14" i="11"/>
  <c r="J14" i="11"/>
  <c r="M13" i="11"/>
  <c r="K13" i="11"/>
  <c r="J13" i="11"/>
  <c r="M12" i="11"/>
  <c r="K12" i="11"/>
  <c r="J12" i="11"/>
  <c r="M11" i="11"/>
  <c r="K11" i="11"/>
  <c r="J11" i="11"/>
  <c r="M10" i="11"/>
  <c r="K10" i="11"/>
  <c r="J10" i="11"/>
  <c r="M9" i="11"/>
  <c r="K9" i="11"/>
  <c r="J9" i="11"/>
  <c r="M8" i="11"/>
  <c r="K8" i="11"/>
  <c r="J8" i="11"/>
  <c r="M7" i="11"/>
  <c r="K7" i="11"/>
  <c r="J7" i="11"/>
  <c r="M6" i="11"/>
  <c r="K6" i="11"/>
  <c r="J6" i="11"/>
  <c r="M5" i="11"/>
  <c r="M49" i="9"/>
  <c r="M47" i="9"/>
  <c r="L47" i="9"/>
  <c r="K47" i="9"/>
  <c r="J47" i="9"/>
  <c r="M46" i="9"/>
  <c r="L46" i="9"/>
  <c r="K46" i="9"/>
  <c r="J46" i="9"/>
  <c r="M45" i="9"/>
  <c r="M44" i="9"/>
  <c r="L44" i="9"/>
  <c r="K44" i="9"/>
  <c r="J44" i="9"/>
  <c r="M43" i="9"/>
  <c r="L43" i="9"/>
  <c r="K43" i="9"/>
  <c r="J43" i="9"/>
  <c r="M42" i="9"/>
  <c r="L42" i="9"/>
  <c r="K42" i="9"/>
  <c r="J42" i="9"/>
  <c r="M41" i="9"/>
  <c r="L41" i="9"/>
  <c r="K41" i="9"/>
  <c r="J41" i="9"/>
  <c r="M40" i="9"/>
  <c r="L40" i="9"/>
  <c r="K40" i="9"/>
  <c r="J40" i="9"/>
  <c r="M39" i="9"/>
  <c r="L39" i="9"/>
  <c r="K39" i="9"/>
  <c r="J39" i="9"/>
  <c r="M38" i="9"/>
  <c r="L38" i="9"/>
  <c r="K38" i="9"/>
  <c r="J38" i="9"/>
  <c r="M37" i="9"/>
  <c r="L37" i="9"/>
  <c r="K37" i="9"/>
  <c r="J37" i="9"/>
  <c r="M36" i="9"/>
  <c r="L36" i="9"/>
  <c r="K36" i="9"/>
  <c r="J36" i="9"/>
  <c r="M35" i="9"/>
  <c r="L35" i="9"/>
  <c r="K35" i="9"/>
  <c r="J35" i="9"/>
  <c r="M34" i="9"/>
  <c r="L34" i="9"/>
  <c r="K34" i="9"/>
  <c r="J34" i="9"/>
  <c r="M33" i="9"/>
  <c r="L33" i="9"/>
  <c r="K33" i="9"/>
  <c r="J33" i="9"/>
  <c r="M32" i="9"/>
  <c r="L32" i="9"/>
  <c r="K32" i="9"/>
  <c r="J32" i="9"/>
  <c r="M31" i="9"/>
  <c r="L31" i="9"/>
  <c r="K31" i="9"/>
  <c r="J31" i="9"/>
  <c r="M30" i="9"/>
  <c r="L30" i="9"/>
  <c r="K30" i="9"/>
  <c r="J30" i="9"/>
  <c r="M29" i="9"/>
  <c r="L29" i="9"/>
  <c r="K29" i="9"/>
  <c r="J29" i="9"/>
  <c r="M28" i="9"/>
  <c r="L28" i="9"/>
  <c r="K28" i="9"/>
  <c r="J28" i="9"/>
  <c r="M27" i="9"/>
  <c r="L27" i="9"/>
  <c r="K27" i="9"/>
  <c r="J27" i="9"/>
  <c r="M26" i="9"/>
  <c r="M25" i="9"/>
  <c r="M22" i="9"/>
  <c r="L22" i="9"/>
  <c r="K22" i="9"/>
  <c r="J22" i="9"/>
  <c r="M21" i="9"/>
  <c r="L21" i="9"/>
  <c r="K21" i="9"/>
  <c r="J21" i="9"/>
  <c r="M20" i="9"/>
  <c r="L20" i="9"/>
  <c r="K20" i="9"/>
  <c r="J20" i="9"/>
  <c r="M19" i="9"/>
  <c r="L19" i="9"/>
  <c r="K19" i="9"/>
  <c r="J19" i="9"/>
  <c r="M18" i="9"/>
  <c r="L18" i="9"/>
  <c r="K18" i="9"/>
  <c r="J18" i="9"/>
  <c r="M17" i="9"/>
  <c r="L17" i="9"/>
  <c r="K17" i="9"/>
  <c r="J17" i="9"/>
  <c r="M16" i="9"/>
  <c r="L16" i="9"/>
  <c r="K16" i="9"/>
  <c r="J16" i="9"/>
  <c r="M15" i="9"/>
  <c r="L15" i="9"/>
  <c r="K15" i="9"/>
  <c r="J15" i="9"/>
  <c r="M14" i="9"/>
  <c r="L14" i="9"/>
  <c r="K14" i="9"/>
  <c r="J14" i="9"/>
  <c r="M13" i="9"/>
  <c r="L13" i="9"/>
  <c r="K13" i="9"/>
  <c r="J13" i="9"/>
  <c r="M12" i="9"/>
  <c r="L12" i="9"/>
  <c r="K12" i="9"/>
  <c r="J12" i="9"/>
  <c r="M11" i="9"/>
  <c r="L11" i="9"/>
  <c r="K11" i="9"/>
  <c r="J11" i="9"/>
  <c r="M10" i="9"/>
  <c r="L10" i="9"/>
  <c r="K10" i="9"/>
  <c r="J10" i="9"/>
  <c r="M9" i="9"/>
  <c r="L9" i="9"/>
  <c r="K9" i="9"/>
  <c r="J9" i="9"/>
  <c r="M8" i="9"/>
  <c r="L8" i="9"/>
  <c r="K8" i="9"/>
  <c r="J8" i="9"/>
  <c r="M7" i="9"/>
  <c r="L7" i="9"/>
  <c r="K7" i="9"/>
  <c r="J7" i="9"/>
  <c r="M6" i="9"/>
  <c r="L6" i="9"/>
  <c r="K6" i="9"/>
  <c r="J6" i="9"/>
  <c r="M5" i="9"/>
  <c r="L5" i="9"/>
  <c r="K5" i="9"/>
  <c r="J5" i="9"/>
  <c r="M5" i="8"/>
  <c r="M8" i="7"/>
  <c r="L8" i="7"/>
  <c r="K8" i="7"/>
  <c r="J8" i="7"/>
  <c r="M7" i="7"/>
  <c r="M6" i="7"/>
  <c r="M5" i="7"/>
  <c r="M5" i="6"/>
  <c r="L5" i="6"/>
  <c r="K5" i="6"/>
  <c r="J5" i="6"/>
  <c r="M23" i="5"/>
  <c r="M22" i="5"/>
  <c r="E22" i="5"/>
  <c r="M21" i="5"/>
  <c r="L21" i="5"/>
  <c r="K21" i="5"/>
  <c r="J21" i="5"/>
  <c r="M20" i="5"/>
  <c r="L20" i="5"/>
  <c r="L22" i="5" s="1"/>
  <c r="K20" i="5"/>
  <c r="K22" i="5" s="1"/>
  <c r="J20" i="5"/>
  <c r="J22" i="5"/>
  <c r="M19" i="5"/>
  <c r="E19" i="5"/>
  <c r="M18" i="5"/>
  <c r="L18" i="5"/>
  <c r="K18" i="5"/>
  <c r="J18" i="5"/>
  <c r="M17" i="5"/>
  <c r="L17" i="5"/>
  <c r="L19" i="5" s="1"/>
  <c r="K17" i="5"/>
  <c r="K19" i="5"/>
  <c r="J17" i="5"/>
  <c r="J19" i="5"/>
  <c r="M16" i="5"/>
  <c r="E16" i="5"/>
  <c r="M15" i="5"/>
  <c r="L15" i="5"/>
  <c r="K15" i="5"/>
  <c r="J15" i="5"/>
  <c r="M14" i="5"/>
  <c r="L14" i="5"/>
  <c r="L16" i="5"/>
  <c r="K14" i="5"/>
  <c r="K16" i="5" s="1"/>
  <c r="J14" i="5"/>
  <c r="J16" i="5"/>
  <c r="M13" i="5"/>
  <c r="E13" i="5"/>
  <c r="M12" i="5"/>
  <c r="L12" i="5"/>
  <c r="K12" i="5"/>
  <c r="J12" i="5"/>
  <c r="M11" i="5"/>
  <c r="L11" i="5"/>
  <c r="L13" i="5"/>
  <c r="K11" i="5"/>
  <c r="K13" i="5" s="1"/>
  <c r="J11" i="5"/>
  <c r="J13" i="5" s="1"/>
  <c r="M10" i="5"/>
  <c r="E10" i="5"/>
  <c r="M9" i="5"/>
  <c r="L9" i="5"/>
  <c r="K9" i="5"/>
  <c r="J9" i="5"/>
  <c r="M8" i="5"/>
  <c r="L8" i="5"/>
  <c r="L10" i="5"/>
  <c r="K8" i="5"/>
  <c r="K10" i="5" s="1"/>
  <c r="J8" i="5"/>
  <c r="J10" i="5"/>
  <c r="M7" i="5"/>
  <c r="E7" i="5"/>
  <c r="M6" i="5"/>
  <c r="L6" i="5"/>
  <c r="K6" i="5"/>
  <c r="J6" i="5"/>
  <c r="M5" i="5"/>
  <c r="L5" i="5"/>
  <c r="L7" i="5" s="1"/>
  <c r="K5" i="5"/>
  <c r="K7" i="5"/>
  <c r="J5" i="5"/>
  <c r="J7" i="5" s="1"/>
  <c r="M5" i="4"/>
  <c r="L5" i="4"/>
  <c r="K5" i="4"/>
  <c r="J5" i="4"/>
  <c r="M6" i="3"/>
  <c r="L6" i="3"/>
  <c r="K6" i="3"/>
  <c r="J6" i="3"/>
  <c r="M5" i="3"/>
  <c r="L5" i="3"/>
  <c r="K5" i="3"/>
  <c r="J5" i="3"/>
  <c r="M10" i="2"/>
  <c r="M9" i="2"/>
  <c r="L9" i="2"/>
  <c r="K9" i="2"/>
  <c r="J9" i="2"/>
  <c r="M8" i="2"/>
  <c r="L8" i="2"/>
  <c r="K8" i="2"/>
  <c r="J8" i="2"/>
  <c r="M7" i="2"/>
  <c r="L7" i="2"/>
  <c r="K7" i="2"/>
  <c r="J7" i="2"/>
  <c r="M6" i="2"/>
  <c r="L6" i="2"/>
  <c r="K6" i="2"/>
  <c r="J6" i="2"/>
  <c r="M5" i="2"/>
  <c r="L5" i="2"/>
  <c r="K5" i="2"/>
  <c r="J5" i="2"/>
  <c r="K5" i="15"/>
  <c r="J5" i="15"/>
  <c r="L5" i="15"/>
  <c r="E6" i="15"/>
</calcChain>
</file>

<file path=xl/sharedStrings.xml><?xml version="1.0" encoding="utf-8"?>
<sst xmlns="http://schemas.openxmlformats.org/spreadsheetml/2006/main" count="6060" uniqueCount="987">
  <si>
    <t>Nr. crt.</t>
  </si>
  <si>
    <t>Cod PS</t>
  </si>
  <si>
    <t xml:space="preserve">Domeniul de activitate / Tehnica de măsurare / Denumirea încercării </t>
  </si>
  <si>
    <t xml:space="preserve"> Data versiunii in vigoare</t>
  </si>
  <si>
    <t>Cod sheet</t>
  </si>
  <si>
    <t>PS-019</t>
  </si>
  <si>
    <t>P19'!A1</t>
  </si>
  <si>
    <t>PS-022</t>
  </si>
  <si>
    <t>P22'!A1</t>
  </si>
  <si>
    <t>PS-009.1</t>
  </si>
  <si>
    <t>P9.1!A1</t>
  </si>
  <si>
    <t>PS-008
PS-013</t>
  </si>
  <si>
    <t>P8+P13'!A1</t>
  </si>
  <si>
    <t>PS-015</t>
  </si>
  <si>
    <t>P15'!A1</t>
  </si>
  <si>
    <t>PS-002
PS-120</t>
  </si>
  <si>
    <t>P2+P120'!A1</t>
  </si>
  <si>
    <t>PS-032</t>
  </si>
  <si>
    <t>P32'!A1</t>
  </si>
  <si>
    <t>PS-001
PS-189</t>
  </si>
  <si>
    <t>Determinarea umidității și substanței
uscate
Determinarea umidității
Determinarea substanței uscate</t>
  </si>
  <si>
    <t>P1+P189'!A1</t>
  </si>
  <si>
    <t>PS-018</t>
  </si>
  <si>
    <t>P18'!A1</t>
  </si>
  <si>
    <t>PS-027</t>
  </si>
  <si>
    <t xml:space="preserve">Determinarea conţinuțului de apă din carnea de pasăre </t>
  </si>
  <si>
    <t>P27'!A1</t>
  </si>
  <si>
    <t>PS-003</t>
  </si>
  <si>
    <t>P3'!A1</t>
  </si>
  <si>
    <t>PS-001</t>
  </si>
  <si>
    <t>P1'!A1</t>
  </si>
  <si>
    <t>PS-016.1</t>
  </si>
  <si>
    <t>P16.1!A1</t>
  </si>
  <si>
    <t>PS-007
PS-017</t>
  </si>
  <si>
    <t>P7+P17'!A1</t>
  </si>
  <si>
    <t>PS-004</t>
  </si>
  <si>
    <t>P4'!A1</t>
  </si>
  <si>
    <t>PS-006</t>
  </si>
  <si>
    <t>P6'!A1</t>
  </si>
  <si>
    <t>PS-016.2</t>
  </si>
  <si>
    <t>P16.2!A1</t>
  </si>
  <si>
    <t>PS-016.3</t>
  </si>
  <si>
    <t>P16.3!A1</t>
  </si>
  <si>
    <t>PS-010.1</t>
  </si>
  <si>
    <t>Determinarea amoniacului prin:
● determinarea azotului uşor hidrolizabil
● determinarea azotului bazic volatil total (ABVT)</t>
  </si>
  <si>
    <t>P10.1!A1</t>
  </si>
  <si>
    <t>PS-005
PS-013</t>
  </si>
  <si>
    <t xml:space="preserve">Determinarea clorurii de sodiu /clorurilor
Titrare volumetrică/Titrare potenţiometrică </t>
  </si>
  <si>
    <t>P5+P13'!A1</t>
  </si>
  <si>
    <t>PS-009.2</t>
  </si>
  <si>
    <t>P9.2!A1</t>
  </si>
  <si>
    <t>PS-010.2</t>
  </si>
  <si>
    <t>P10.2!A1</t>
  </si>
  <si>
    <t>PS-010.3</t>
  </si>
  <si>
    <t>P10.3!A1</t>
  </si>
  <si>
    <t>PS-010.4</t>
  </si>
  <si>
    <t>P10.4!A1</t>
  </si>
  <si>
    <t>PS-024</t>
  </si>
  <si>
    <t>Determinarea coloranţilor solubili în apă
prin HPLC</t>
  </si>
  <si>
    <t>P24'!A1</t>
  </si>
  <si>
    <t>PS-023</t>
  </si>
  <si>
    <t>Determinarea conservanților prin HPLC:
Acidul benzoic şi benzoaţi; Acidul sorbic și
sorbați</t>
  </si>
  <si>
    <t>P23'!A1</t>
  </si>
  <si>
    <t>PS-025</t>
  </si>
  <si>
    <t>Determinarea îndulcitorilor prin HPLC:
Acesulfam K(E950); Zaharină (E 954); Aspartam (E 951)</t>
  </si>
  <si>
    <t>P25'!A1</t>
  </si>
  <si>
    <t>PS-020</t>
  </si>
  <si>
    <t>Determinarea  hidrocarburilor aromatice policlice (HAP) prin  UHPLC-FLD:</t>
  </si>
  <si>
    <t>P020'!A1</t>
  </si>
  <si>
    <t>PS-017</t>
  </si>
  <si>
    <t>Determinarea histaminei prin UHPLC-DAD</t>
  </si>
  <si>
    <t>P017'!A1</t>
  </si>
  <si>
    <t>PS-026</t>
  </si>
  <si>
    <t>Determinarea coloranţilor insolubili în apă prin LC-MS/MS:
Roşu de Sudan I, II, III şi IV</t>
  </si>
  <si>
    <t>P26'!A1</t>
  </si>
  <si>
    <t xml:space="preserve">PS-021 </t>
  </si>
  <si>
    <t>P21'!A1</t>
  </si>
  <si>
    <t>PS-014</t>
  </si>
  <si>
    <t>P14'!A1</t>
  </si>
  <si>
    <t>PS-012</t>
  </si>
  <si>
    <t>Determinarea conţinutului de hidroxiprolină (colagen)</t>
  </si>
  <si>
    <t>P12'!A1</t>
  </si>
  <si>
    <t>PS-009.3</t>
  </si>
  <si>
    <t>P9.3!A1</t>
  </si>
  <si>
    <t>PS-062</t>
  </si>
  <si>
    <t>P62'!A1</t>
  </si>
  <si>
    <t>PS-189</t>
  </si>
  <si>
    <t>Determinarea acizilor lactic și 3-hidroxibutiric</t>
  </si>
  <si>
    <t>P189'!A1</t>
  </si>
  <si>
    <t>PS-050</t>
  </si>
  <si>
    <t>P50'!A1</t>
  </si>
  <si>
    <t>PS-013.1</t>
  </si>
  <si>
    <t>P13.1!A1</t>
  </si>
  <si>
    <t>PS-013.2</t>
  </si>
  <si>
    <t>P13.2!A1</t>
  </si>
  <si>
    <t>PS-013
PS-011</t>
  </si>
  <si>
    <t>P13+P11'!A1</t>
  </si>
  <si>
    <t>PS-009.4</t>
  </si>
  <si>
    <t>Determinarea indicelui diastazic</t>
  </si>
  <si>
    <t>P9.4!A1</t>
  </si>
  <si>
    <t>PS-030</t>
  </si>
  <si>
    <t>P30'!A1</t>
  </si>
  <si>
    <t>PS-031</t>
  </si>
  <si>
    <t>P31'!A1</t>
  </si>
  <si>
    <t>Centralizat</t>
  </si>
  <si>
    <t>Coresp. RMC - Ing. Chim. Stela Munteanu</t>
  </si>
  <si>
    <t>Verificat</t>
  </si>
  <si>
    <t xml:space="preserve">Șef serviciu Chimie și Radioacticvitate - Chim. Cristina Dumitrescu </t>
  </si>
  <si>
    <t>Nr. 1</t>
  </si>
  <si>
    <t>vers. in vigoare</t>
  </si>
  <si>
    <t>Data</t>
  </si>
  <si>
    <t>09.10.2025</t>
  </si>
  <si>
    <t>Cuprins</t>
  </si>
  <si>
    <t>Cuprins!A1</t>
  </si>
  <si>
    <t>istoric</t>
  </si>
  <si>
    <t>vezi nota subsol</t>
  </si>
  <si>
    <t>Date din Anexa la Certificat</t>
  </si>
  <si>
    <t>Date din Referential (Cerinta specificata)</t>
  </si>
  <si>
    <t>Date furnizate de laborator</t>
  </si>
  <si>
    <t xml:space="preserve">Material / produs / obiect
supus încercării </t>
  </si>
  <si>
    <t>Referențial de interpretare
(care prevede Limita Specificație)</t>
  </si>
  <si>
    <t>Matricea</t>
  </si>
  <si>
    <t>Limita Specificației prevazută în referențial</t>
  </si>
  <si>
    <t>UM</t>
  </si>
  <si>
    <t>Incertitudine de Măsurare (IM)
 relativă pt k=2 
(%, )</t>
  </si>
  <si>
    <t>Regula de decizie (RD)</t>
  </si>
  <si>
    <t>Declarația de conformitate  
pentru rezultatul măsurării</t>
  </si>
  <si>
    <t>Observații</t>
  </si>
  <si>
    <t>Determinarea densităţii</t>
  </si>
  <si>
    <t>Lapte crud integral
Lapte de consum</t>
  </si>
  <si>
    <r>
      <t xml:space="preserve">SR 2418/2008 
</t>
    </r>
    <r>
      <rPr>
        <b/>
        <sz val="8"/>
        <color indexed="8"/>
        <rFont val="Calibri"/>
        <family val="2"/>
        <charset val="238"/>
      </rPr>
      <t>(limita minimă)</t>
    </r>
  </si>
  <si>
    <t>*Lapte crud integral vaca
*Lapte crud integral capra</t>
  </si>
  <si>
    <r>
      <t>g/cm</t>
    </r>
    <r>
      <rPr>
        <vertAlign val="superscript"/>
        <sz val="8"/>
        <color indexed="8"/>
        <rFont val="Calibri"/>
        <family val="2"/>
        <charset val="238"/>
      </rPr>
      <t>3</t>
    </r>
  </si>
  <si>
    <t>%</t>
  </si>
  <si>
    <t>RD4 nonbinara -ia in considerare IM</t>
  </si>
  <si>
    <t>Lapte crud integral bivolita</t>
  </si>
  <si>
    <t>Lapte crud integral oaie</t>
  </si>
  <si>
    <t>*Lapte de consum normalizat
*Lapte de consum smantanit</t>
  </si>
  <si>
    <t>Lapte de consum hiperproteic</t>
  </si>
  <si>
    <t>Nu exista</t>
  </si>
  <si>
    <t>alte tipuri de matrici pentru care nu exista referential de interpretare</t>
  </si>
  <si>
    <t>x</t>
  </si>
  <si>
    <t>"-"</t>
  </si>
  <si>
    <t>X</t>
  </si>
  <si>
    <t>Isoric versiuni</t>
  </si>
  <si>
    <t>Nr.vers/data</t>
  </si>
  <si>
    <t>Descriere modificare</t>
  </si>
  <si>
    <t>0/19.03.2021</t>
  </si>
  <si>
    <t>versiunea initiala</t>
  </si>
  <si>
    <t>1/09.09.2024</t>
  </si>
  <si>
    <t>s-au revizuit im dupa relocarea in sediu nou</t>
  </si>
  <si>
    <t>2/09.10.2025</t>
  </si>
  <si>
    <t>s-a revizuit validarea</t>
  </si>
  <si>
    <t>Nr. 2</t>
  </si>
  <si>
    <t>15.01.2026</t>
  </si>
  <si>
    <t>Determinarea punctului de congelare</t>
  </si>
  <si>
    <t>Lapte</t>
  </si>
  <si>
    <r>
      <t xml:space="preserve">SR 2418/2008 pt. lapte crud 
</t>
    </r>
    <r>
      <rPr>
        <b/>
        <sz val="10"/>
        <color indexed="8"/>
        <rFont val="Calibri"/>
        <family val="2"/>
        <charset val="238"/>
      </rPr>
      <t>(limita minima)</t>
    </r>
  </si>
  <si>
    <t xml:space="preserve">lapte crud </t>
  </si>
  <si>
    <t>°C</t>
  </si>
  <si>
    <r>
      <t xml:space="preserve">SR 143/2008 pentru lapte de consum
</t>
    </r>
    <r>
      <rPr>
        <b/>
        <sz val="10"/>
        <color indexed="8"/>
        <rFont val="Calibri"/>
        <family val="2"/>
        <charset val="238"/>
      </rPr>
      <t>(limita minima)</t>
    </r>
  </si>
  <si>
    <t>lapte de consum</t>
  </si>
  <si>
    <t>1/02.09.2024</t>
  </si>
  <si>
    <t>2/15.01.2026</t>
  </si>
  <si>
    <t>Nr. 3</t>
  </si>
  <si>
    <t>01.04.2026</t>
  </si>
  <si>
    <t>Determinarea conductivităţii electrice</t>
  </si>
  <si>
    <t>Miere</t>
  </si>
  <si>
    <r>
      <t xml:space="preserve">Ordinul MADR/MS/ANPC nr.
522/798/317/2003 cu completarile
ulterioare (Directiva nr.110/2001/CE) </t>
    </r>
    <r>
      <rPr>
        <b/>
        <sz val="10"/>
        <color indexed="8"/>
        <rFont val="Calibri"/>
        <family val="2"/>
        <charset val="238"/>
      </rPr>
      <t>(limita maxima admisa)</t>
    </r>
  </si>
  <si>
    <t>mS/cm</t>
  </si>
  <si>
    <t>2/01.04.2026</t>
  </si>
  <si>
    <t>Nr. 4</t>
  </si>
  <si>
    <t>Determinarea pH-ului</t>
  </si>
  <si>
    <t>Apă potabilă (utilizată în procesul tehnologic)</t>
  </si>
  <si>
    <r>
      <t xml:space="preserve">Legea 458/2002 cu modificarile si completarile ulterioare
</t>
    </r>
    <r>
      <rPr>
        <b/>
        <sz val="10"/>
        <color indexed="10"/>
        <rFont val="Calibri"/>
        <family val="2"/>
        <charset val="238"/>
      </rPr>
      <t>(limita inferioara maxima)</t>
    </r>
  </si>
  <si>
    <t>Apă potabilă (utilizată în procesul tehnologic)
5.6-6.2 unitati pH</t>
  </si>
  <si>
    <t xml:space="preserve"> unitati pH</t>
  </si>
  <si>
    <r>
      <t xml:space="preserve">Legea 458/2002 cu modificarile si completarile ulterioare
</t>
    </r>
    <r>
      <rPr>
        <b/>
        <sz val="10"/>
        <color indexed="30"/>
        <rFont val="Calibri"/>
        <family val="2"/>
        <charset val="238"/>
      </rPr>
      <t>(limita superioara  maxima)</t>
    </r>
  </si>
  <si>
    <r>
      <t xml:space="preserve">Ordonanta 7/2023
</t>
    </r>
    <r>
      <rPr>
        <b/>
        <sz val="10"/>
        <color indexed="8"/>
        <rFont val="Calibri"/>
        <family val="2"/>
        <charset val="238"/>
      </rPr>
      <t>(limita inferioara si superioara)</t>
    </r>
  </si>
  <si>
    <t xml:space="preserve"> unit.pH</t>
  </si>
  <si>
    <t>Carne şi produse de carne</t>
  </si>
  <si>
    <r>
      <t xml:space="preserve">SR 2443:2008
</t>
    </r>
    <r>
      <rPr>
        <b/>
        <sz val="10"/>
        <color indexed="8"/>
        <rFont val="Calibri"/>
        <family val="2"/>
        <charset val="238"/>
      </rPr>
      <t>(limita inferioara maxima)</t>
    </r>
  </si>
  <si>
    <r>
      <rPr>
        <b/>
        <sz val="10"/>
        <color indexed="8"/>
        <rFont val="Calibri"/>
        <family val="2"/>
        <charset val="238"/>
      </rPr>
      <t>carne porcine</t>
    </r>
    <r>
      <rPr>
        <b/>
        <sz val="10"/>
        <color indexed="8"/>
        <rFont val="Calibri"/>
        <family val="2"/>
        <charset val="238"/>
      </rPr>
      <t xml:space="preserve">
</t>
    </r>
    <r>
      <rPr>
        <sz val="10"/>
        <color indexed="8"/>
        <rFont val="Calibri"/>
        <family val="2"/>
        <charset val="238"/>
      </rPr>
      <t>(Zvantata, Refrigerata, Congelata)</t>
    </r>
  </si>
  <si>
    <t xml:space="preserve">RD1 binara-nu ia in considerare IM </t>
  </si>
  <si>
    <r>
      <t xml:space="preserve">SR 2443:2008
</t>
    </r>
    <r>
      <rPr>
        <b/>
        <sz val="10"/>
        <color indexed="8"/>
        <rFont val="Calibri"/>
        <family val="2"/>
        <charset val="238"/>
      </rPr>
      <t>(limita superioara  maxima)</t>
    </r>
  </si>
  <si>
    <r>
      <t xml:space="preserve">SR 2443:2008
</t>
    </r>
    <r>
      <rPr>
        <b/>
        <sz val="10"/>
        <color indexed="8"/>
        <rFont val="Calibri"/>
        <family val="2"/>
        <charset val="238"/>
      </rPr>
      <t>(limita inferioara si superioara)</t>
    </r>
  </si>
  <si>
    <t>carne porcine
(Zvantata, Refrigerata, Congelata)</t>
  </si>
  <si>
    <t>xx</t>
  </si>
  <si>
    <r>
      <t xml:space="preserve">SR 3275:2008  
</t>
    </r>
    <r>
      <rPr>
        <b/>
        <sz val="10"/>
        <color indexed="8"/>
        <rFont val="Calibri"/>
        <family val="2"/>
        <charset val="238"/>
      </rPr>
      <t>(limita inferioara maxima)</t>
    </r>
  </si>
  <si>
    <r>
      <rPr>
        <b/>
        <sz val="10"/>
        <color indexed="8"/>
        <rFont val="Calibri"/>
        <family val="2"/>
        <charset val="238"/>
      </rPr>
      <t>carne ovine si caprine</t>
    </r>
    <r>
      <rPr>
        <b/>
        <sz val="10"/>
        <color indexed="8"/>
        <rFont val="Calibri"/>
        <family val="2"/>
        <charset val="238"/>
      </rPr>
      <t xml:space="preserve">
</t>
    </r>
    <r>
      <rPr>
        <sz val="10"/>
        <color indexed="8"/>
        <rFont val="Calibri"/>
        <family val="2"/>
        <charset val="238"/>
      </rPr>
      <t>(Zvantata)</t>
    </r>
  </si>
  <si>
    <t>r</t>
  </si>
  <si>
    <r>
      <t xml:space="preserve">SR 3275:2008  
</t>
    </r>
    <r>
      <rPr>
        <b/>
        <sz val="10"/>
        <color indexed="8"/>
        <rFont val="Calibri"/>
        <family val="2"/>
        <charset val="238"/>
      </rPr>
      <t>(limita superioara  maxima)</t>
    </r>
  </si>
  <si>
    <r>
      <t xml:space="preserve">SR 3275:2008  
</t>
    </r>
    <r>
      <rPr>
        <b/>
        <sz val="10"/>
        <color indexed="8"/>
        <rFont val="Calibri"/>
        <family val="2"/>
        <charset val="238"/>
      </rPr>
      <t>(limita inferioara si superioara)</t>
    </r>
  </si>
  <si>
    <t>carne ovine si caprine
(Zvantata)</t>
  </si>
  <si>
    <t>rr</t>
  </si>
  <si>
    <r>
      <rPr>
        <b/>
        <sz val="10"/>
        <color indexed="8"/>
        <rFont val="Calibri"/>
        <family val="2"/>
        <charset val="238"/>
      </rPr>
      <t>carne ovine si caprine</t>
    </r>
    <r>
      <rPr>
        <b/>
        <sz val="10"/>
        <color indexed="8"/>
        <rFont val="Calibri"/>
        <family val="2"/>
        <charset val="238"/>
      </rPr>
      <t xml:space="preserve">
</t>
    </r>
    <r>
      <rPr>
        <sz val="10"/>
        <color indexed="8"/>
        <rFont val="Calibri"/>
        <family val="2"/>
        <charset val="238"/>
      </rPr>
      <t>(Refrigerata, Congelata)</t>
    </r>
  </si>
  <si>
    <t>z</t>
  </si>
  <si>
    <t>zz</t>
  </si>
  <si>
    <r>
      <t xml:space="preserve">SR 2713:2008  
</t>
    </r>
    <r>
      <rPr>
        <b/>
        <sz val="10"/>
        <color indexed="8"/>
        <rFont val="Calibri"/>
        <family val="2"/>
        <charset val="238"/>
      </rPr>
      <t>(limita inferioara maxima)</t>
    </r>
  </si>
  <si>
    <r>
      <rPr>
        <b/>
        <sz val="10"/>
        <color indexed="8"/>
        <rFont val="Calibri"/>
        <family val="2"/>
        <charset val="238"/>
      </rPr>
      <t xml:space="preserve">carne bovine </t>
    </r>
    <r>
      <rPr>
        <b/>
        <sz val="10"/>
        <color indexed="8"/>
        <rFont val="Calibri"/>
        <family val="2"/>
        <charset val="238"/>
      </rPr>
      <t xml:space="preserve">
</t>
    </r>
    <r>
      <rPr>
        <sz val="10"/>
        <color indexed="8"/>
        <rFont val="Calibri"/>
        <family val="2"/>
        <charset val="238"/>
      </rPr>
      <t>(Zvantata, Refrigerata, Congelata)</t>
    </r>
  </si>
  <si>
    <t>d</t>
  </si>
  <si>
    <r>
      <t xml:space="preserve">SR 2713:2008 
</t>
    </r>
    <r>
      <rPr>
        <b/>
        <sz val="10"/>
        <color indexed="8"/>
        <rFont val="Calibri"/>
        <family val="2"/>
        <charset val="238"/>
      </rPr>
      <t>(limita superioara  maxima)</t>
    </r>
  </si>
  <si>
    <r>
      <t xml:space="preserve">SR 2713:2008 
</t>
    </r>
    <r>
      <rPr>
        <b/>
        <sz val="10"/>
        <color indexed="8"/>
        <rFont val="Calibri"/>
        <family val="2"/>
        <charset val="238"/>
      </rPr>
      <t>(limita inferioara si superioara)</t>
    </r>
  </si>
  <si>
    <t>dd</t>
  </si>
  <si>
    <r>
      <t xml:space="preserve">SR 7031:2008   
</t>
    </r>
    <r>
      <rPr>
        <b/>
        <sz val="10"/>
        <color indexed="8"/>
        <rFont val="Calibri"/>
        <family val="2"/>
        <charset val="238"/>
      </rPr>
      <t>(limita inferioara maxima)</t>
    </r>
  </si>
  <si>
    <r>
      <rPr>
        <b/>
        <sz val="10"/>
        <color indexed="8"/>
        <rFont val="Calibri"/>
        <family val="2"/>
        <charset val="238"/>
      </rPr>
      <t>carne pasare</t>
    </r>
    <r>
      <rPr>
        <b/>
        <sz val="10"/>
        <color indexed="8"/>
        <rFont val="Calibri"/>
        <family val="2"/>
        <charset val="238"/>
      </rPr>
      <t xml:space="preserve">
</t>
    </r>
    <r>
      <rPr>
        <sz val="10"/>
        <color indexed="8"/>
        <rFont val="Calibri"/>
        <family val="2"/>
        <charset val="238"/>
      </rPr>
      <t>(Refrigerata, Congelata)</t>
    </r>
  </si>
  <si>
    <t>f</t>
  </si>
  <si>
    <r>
      <t xml:space="preserve">SR 7031:2008   
</t>
    </r>
    <r>
      <rPr>
        <b/>
        <sz val="10"/>
        <color indexed="8"/>
        <rFont val="Calibri"/>
        <family val="2"/>
        <charset val="238"/>
      </rPr>
      <t>(limita superioara  maxima)</t>
    </r>
  </si>
  <si>
    <r>
      <t xml:space="preserve">SR 7031:2008   
</t>
    </r>
    <r>
      <rPr>
        <b/>
        <sz val="10"/>
        <color indexed="8"/>
        <rFont val="Calibri"/>
        <family val="2"/>
        <charset val="238"/>
      </rPr>
      <t>(limita inferioara si superioara)</t>
    </r>
  </si>
  <si>
    <t>carne pasare
(Refrigerata, Congelata)</t>
  </si>
  <si>
    <t>ff</t>
  </si>
  <si>
    <t>alte tipuri de matrici</t>
  </si>
  <si>
    <t>1/27.01.2023</t>
  </si>
  <si>
    <t>Pentru matricea apa potabila utilizata in procesul tehnologic s-a modificat referentialul de interpretarea ca urmare a abrogarii Legii 458/2002 republicata cu modificarile si completarile ulterioare</t>
  </si>
  <si>
    <t>2/29.08.2024</t>
  </si>
  <si>
    <t>s-au revizuit im la apa dupa relocarea in sediu nou</t>
  </si>
  <si>
    <t>3/03.09.2024</t>
  </si>
  <si>
    <t>s-au revizuit im la carne dupa relocarea in sediu nou</t>
  </si>
  <si>
    <t>Nr. 5</t>
  </si>
  <si>
    <t>08.12.2025</t>
  </si>
  <si>
    <t>Determinarea activității fosfatazei alcaline</t>
  </si>
  <si>
    <t>Lapte şi produse din lapte</t>
  </si>
  <si>
    <r>
      <t>Regulamentul</t>
    </r>
    <r>
      <rPr>
        <sz val="10"/>
        <color indexed="20"/>
        <rFont val="Calibri"/>
        <family val="2"/>
        <charset val="238"/>
      </rPr>
      <t xml:space="preserve"> UE 627/2019, cu modificarile si completarile ulterioare</t>
    </r>
    <r>
      <rPr>
        <sz val="10"/>
        <color indexed="20"/>
        <rFont val="Calibri"/>
        <family val="2"/>
        <charset val="238"/>
      </rPr>
      <t xml:space="preserve">
</t>
    </r>
    <r>
      <rPr>
        <sz val="10"/>
        <color indexed="8"/>
        <rFont val="Calibri"/>
        <family val="2"/>
        <charset val="238"/>
      </rPr>
      <t>(</t>
    </r>
    <r>
      <rPr>
        <b/>
        <sz val="10"/>
        <color indexed="8"/>
        <rFont val="Calibri"/>
        <family val="2"/>
        <charset val="238"/>
      </rPr>
      <t>limita maxim admisa</t>
    </r>
    <r>
      <rPr>
        <sz val="10"/>
        <color indexed="8"/>
        <rFont val="Calibri"/>
        <family val="2"/>
        <charset val="238"/>
      </rPr>
      <t>)</t>
    </r>
  </si>
  <si>
    <t xml:space="preserve">Lapte pasteurizat </t>
  </si>
  <si>
    <t>mU/l</t>
  </si>
  <si>
    <t>1/12.07.2023</t>
  </si>
  <si>
    <t>Inlocuire Reg.CE 1664/2006 cu Reg.UE 627/2019, cu modificarile si completarile ulterioare.</t>
  </si>
  <si>
    <t>2/03.09.2024</t>
  </si>
  <si>
    <t>3/08.12.2025</t>
  </si>
  <si>
    <t>Nr. 6</t>
  </si>
  <si>
    <t>Determinarea cenuşii totale/cenușii insolubile în acid clorhidric</t>
  </si>
  <si>
    <t>Carne şi produse de carne
Cazeine
Concentrate alimentare 
Hrană pentru animale 
Miere</t>
  </si>
  <si>
    <t>Cazeine</t>
  </si>
  <si>
    <t xml:space="preserve">Hrană pentru animale </t>
  </si>
  <si>
    <r>
      <rPr>
        <sz val="10"/>
        <color indexed="8"/>
        <rFont val="Calibri"/>
        <family val="2"/>
        <charset val="238"/>
      </rPr>
      <t>8,0 (</t>
    </r>
    <r>
      <rPr>
        <sz val="8"/>
        <color indexed="8"/>
        <rFont val="Calibri"/>
        <family val="2"/>
        <charset val="238"/>
      </rPr>
      <t>cenuşa totale)</t>
    </r>
    <r>
      <rPr>
        <sz val="8"/>
        <color indexed="8"/>
        <rFont val="Calibri"/>
        <family val="2"/>
        <charset val="238"/>
      </rPr>
      <t xml:space="preserve">
</t>
    </r>
    <r>
      <rPr>
        <sz val="11"/>
        <color rgb="FF000000"/>
        <rFont val="Calibri"/>
        <family val="2"/>
        <charset val="238"/>
      </rPr>
      <t xml:space="preserve">10,0 </t>
    </r>
    <r>
      <rPr>
        <sz val="8"/>
        <color indexed="8"/>
        <rFont val="Calibri"/>
        <family val="2"/>
        <charset val="238"/>
      </rPr>
      <t>(cenusa insolubila)</t>
    </r>
  </si>
  <si>
    <r>
      <t xml:space="preserve">SR 784-2/2009
</t>
    </r>
    <r>
      <rPr>
        <b/>
        <sz val="10"/>
        <color indexed="8"/>
        <rFont val="Calibri"/>
        <family val="2"/>
        <charset val="238"/>
      </rPr>
      <t>(limita max. admisa)</t>
    </r>
  </si>
  <si>
    <t>1/10.12.2021</t>
  </si>
  <si>
    <t>I.M. carne si produse din carne modificata din 2,74% in 2,52 %</t>
  </si>
  <si>
    <t>2/26.08.2024</t>
  </si>
  <si>
    <t>s-a revizuit im la carne si produse carne dupa relocare la sediu nou</t>
  </si>
  <si>
    <t>4/14.11.2025</t>
  </si>
  <si>
    <t>Nr. 7</t>
  </si>
  <si>
    <t>Determinarea conţinutului de celuloză brută</t>
  </si>
  <si>
    <t>Hrană pentru animale</t>
  </si>
  <si>
    <t>Nr. 8</t>
  </si>
  <si>
    <t xml:space="preserve">Determinarea umidității și substanței
uscate
Determinarea umidității
</t>
  </si>
  <si>
    <r>
      <t>Ord.Comun</t>
    </r>
    <r>
      <rPr>
        <sz val="8"/>
        <color indexed="8"/>
        <rFont val="Calibri"/>
        <family val="2"/>
        <charset val="238"/>
      </rPr>
      <t xml:space="preserve"> al MAPDR,MSP,ANPC,ANSVSA Nr.560/1271/339/210/2006 -</t>
    </r>
    <r>
      <rPr>
        <sz val="10"/>
        <color indexed="8"/>
        <rFont val="Calibri"/>
        <family val="2"/>
        <charset val="238"/>
      </rPr>
      <t xml:space="preserve"> preparate din carne ( in functie de produs)
</t>
    </r>
    <r>
      <rPr>
        <b/>
        <sz val="9"/>
        <color indexed="8"/>
        <rFont val="Calibri"/>
        <family val="2"/>
        <charset val="238"/>
      </rPr>
      <t>(apa-limita maxima admisa)</t>
    </r>
  </si>
  <si>
    <t>Produse din carne fierte- tobe  sangerete,</t>
  </si>
  <si>
    <t xml:space="preserve">Se emite declaratie de conformitate, doar daca sunt prezentate date/informatii privind procesul de fabricatie. </t>
  </si>
  <si>
    <t xml:space="preserve">Produse din carne fierte- caltabos </t>
  </si>
  <si>
    <t>Produse din carne fierte- paste (carne)</t>
  </si>
  <si>
    <t>Produse din carne fierte- Salamuri, carnati-fara structura</t>
  </si>
  <si>
    <t xml:space="preserve">Determinarea umidității și substanței
uscate
Determinarea umidității
</t>
  </si>
  <si>
    <t>Produse din carne fierte- Salamuri, carnati-cu structura</t>
  </si>
  <si>
    <t>Produse din carne, afumate
-carnati afumati la rece</t>
  </si>
  <si>
    <t>Produse din carne, afumate si fierte
Salamuri fara structura
Carnati fara structura,</t>
  </si>
  <si>
    <t xml:space="preserve">Produse din carne, afumate si fierte
Salamuri cu structura
</t>
  </si>
  <si>
    <t xml:space="preserve">Produse din carne, afumate si fierte
Carnati cu structura </t>
  </si>
  <si>
    <t xml:space="preserve">Produse din carne fierte si dublu afumate
- salamuri,
- carnati, </t>
  </si>
  <si>
    <t xml:space="preserve">Produse din carne fierte si dublu afumate si uscate
- salamuri,
- carnati, 
</t>
  </si>
  <si>
    <t xml:space="preserve"> Produse din carne crude- uscate 
salam de Sibiu
</t>
  </si>
  <si>
    <t xml:space="preserve"> Produse din carne crude- uscate 
- salamuri,
- carnati, 
</t>
  </si>
  <si>
    <t xml:space="preserve"> Produse din carne fierte si uscate
</t>
  </si>
  <si>
    <t xml:space="preserve"> Produse din carne coapte
</t>
  </si>
  <si>
    <t>Produse din carne sterilizate
- pateuri,</t>
  </si>
  <si>
    <r>
      <t>Ord.Comun</t>
    </r>
    <r>
      <rPr>
        <sz val="8"/>
        <color indexed="8"/>
        <rFont val="Calibri"/>
        <family val="2"/>
        <charset val="238"/>
      </rPr>
      <t xml:space="preserve"> al MAPDR,MSP,ANPC,ANSVSA Nr.560/1271/339/210/2006 -</t>
    </r>
    <r>
      <rPr>
        <sz val="10"/>
        <color indexed="8"/>
        <rFont val="Calibri"/>
        <family val="2"/>
        <charset val="238"/>
      </rPr>
      <t xml:space="preserve"> preparate din carne ( in functie de produs)
</t>
    </r>
    <r>
      <rPr>
        <b/>
        <sz val="9"/>
        <color indexed="8"/>
        <rFont val="Calibri"/>
        <family val="2"/>
        <charset val="238"/>
      </rPr>
      <t>(apa-limita maxima admisa</t>
    </r>
    <r>
      <rPr>
        <b/>
        <sz val="10"/>
        <color indexed="8"/>
        <rFont val="Calibri"/>
        <family val="2"/>
        <charset val="238"/>
      </rPr>
      <t>)</t>
    </r>
  </si>
  <si>
    <t>Produse din carne sterilizate
- paste din carne</t>
  </si>
  <si>
    <t xml:space="preserve"> Produse din carne sterilizate
- conserve pentru copii
</t>
  </si>
  <si>
    <t>peste</t>
  </si>
  <si>
    <t xml:space="preserve">peste </t>
  </si>
  <si>
    <t>0,82</t>
  </si>
  <si>
    <t>fructe de mare</t>
  </si>
  <si>
    <t>0,90</t>
  </si>
  <si>
    <t>Determinarea umidității și substanței
uscate
Determinarea umidității
Determinarea substanței uscate</t>
  </si>
  <si>
    <t>Unt</t>
  </si>
  <si>
    <t>Brânzeturi şi brânzeturi procesate</t>
  </si>
  <si>
    <r>
      <t xml:space="preserve">SR 1286+A1:1997 pt. branzeturi cu pasta oparita (cascaval)
</t>
    </r>
    <r>
      <rPr>
        <b/>
        <sz val="10"/>
        <color indexed="8"/>
        <rFont val="Calibri"/>
        <family val="2"/>
        <charset val="238"/>
      </rPr>
      <t>(</t>
    </r>
    <r>
      <rPr>
        <b/>
        <sz val="8"/>
        <color indexed="8"/>
        <rFont val="Calibri"/>
        <family val="2"/>
        <charset val="238"/>
      </rPr>
      <t>Subst. uscata limita minima)</t>
    </r>
  </si>
  <si>
    <t xml:space="preserve">branzeturi cu pasta oparita (cascaval)
-din lapte de oaie,
-din lapte amestec lapte bivolita si vaca, </t>
  </si>
  <si>
    <t xml:space="preserve">branzeturi cu pasta oparita (cascaval)
-din lapte amestec lapte oaie si vaca, </t>
  </si>
  <si>
    <t>branzeturi cu pasta oparita (cascaval)
-din lapte de vaca</t>
  </si>
  <si>
    <t>branzeturi cu pasta oparita (cascaval)
-din lapte de vaca,
-din lapte de oaie</t>
  </si>
  <si>
    <t>branzeturi cu pasta oparita (cascaval)
-din lapte de vaca
-din lapte de oaie</t>
  </si>
  <si>
    <r>
      <t xml:space="preserve">SR 1981/2008 Brânză telemea
</t>
    </r>
    <r>
      <rPr>
        <b/>
        <sz val="10"/>
        <color indexed="8"/>
        <rFont val="Calibri"/>
        <family val="2"/>
        <charset val="238"/>
      </rPr>
      <t>(</t>
    </r>
    <r>
      <rPr>
        <b/>
        <sz val="8"/>
        <color indexed="8"/>
        <rFont val="Calibri"/>
        <family val="2"/>
        <charset val="238"/>
      </rPr>
      <t>apa -limita maxima admisa)</t>
    </r>
  </si>
  <si>
    <t xml:space="preserve">Brânză telemea
Maturata oaie, 
Maturata bivolita, 
Maturata vaca sup, 
Maturata mixta, </t>
  </si>
  <si>
    <t>Brânză telemea
Maturata vaca I,II
Proaspata de oaie,</t>
  </si>
  <si>
    <t>Brânză telemea
Proaspata de vaca,</t>
  </si>
  <si>
    <r>
      <t xml:space="preserve">SR 3664/2008 Brânză prospătă de vacă
</t>
    </r>
    <r>
      <rPr>
        <b/>
        <sz val="10"/>
        <color indexed="8"/>
        <rFont val="Calibri"/>
        <family val="2"/>
        <charset val="238"/>
      </rPr>
      <t>(</t>
    </r>
    <r>
      <rPr>
        <b/>
        <sz val="8"/>
        <color indexed="8"/>
        <rFont val="Calibri"/>
        <family val="2"/>
        <charset val="238"/>
      </rPr>
      <t>Subst. uscata limita minima)</t>
    </r>
  </si>
  <si>
    <t>Brânză prospătă de vacă-Foarte grasa</t>
  </si>
  <si>
    <t>Brânză prospătă de vacă-Grasa</t>
  </si>
  <si>
    <t>Brânză prospătă de vacă
-Semigrasa
-Slaba</t>
  </si>
  <si>
    <t>Lapte, smântână și lapte condensat</t>
  </si>
  <si>
    <r>
      <t xml:space="preserve">SR 143/2008 pt. lapte consum; 
</t>
    </r>
    <r>
      <rPr>
        <b/>
        <sz val="10"/>
        <color indexed="8"/>
        <rFont val="Calibri"/>
        <family val="2"/>
        <charset val="238"/>
      </rPr>
      <t>(</t>
    </r>
    <r>
      <rPr>
        <b/>
        <sz val="8"/>
        <color indexed="8"/>
        <rFont val="Calibri"/>
        <family val="2"/>
        <charset val="238"/>
      </rPr>
      <t>Subst. uscata limita minima)</t>
    </r>
  </si>
  <si>
    <t>Lapte normalizat, 
Lapte smantanit</t>
  </si>
  <si>
    <r>
      <t xml:space="preserve">SR 2418/2008 pt. lapte crud; 
</t>
    </r>
    <r>
      <rPr>
        <b/>
        <sz val="10"/>
        <color indexed="8"/>
        <rFont val="Calibri"/>
        <family val="2"/>
        <charset val="238"/>
      </rPr>
      <t>(</t>
    </r>
    <r>
      <rPr>
        <b/>
        <sz val="8"/>
        <color indexed="8"/>
        <rFont val="Calibri"/>
        <family val="2"/>
        <charset val="238"/>
      </rPr>
      <t>Subst. uscata limita minima)</t>
    </r>
  </si>
  <si>
    <t>lapte crud; 
-Lapte de vaca,
-Lapte de capre</t>
  </si>
  <si>
    <t>lapte crud; 
-Lapte de bivolita</t>
  </si>
  <si>
    <t>lapte crud; 
-Lapte de oaie</t>
  </si>
  <si>
    <r>
      <t xml:space="preserve">SR 3665/1999 pt. Iaurt
</t>
    </r>
    <r>
      <rPr>
        <b/>
        <sz val="10"/>
        <color indexed="8"/>
        <rFont val="Calibri"/>
        <family val="2"/>
        <charset val="238"/>
      </rPr>
      <t>(</t>
    </r>
    <r>
      <rPr>
        <b/>
        <sz val="8"/>
        <color indexed="8"/>
        <rFont val="Calibri"/>
        <family val="2"/>
        <charset val="238"/>
      </rPr>
      <t>Subst. uscata limita minima)</t>
    </r>
  </si>
  <si>
    <t>iaurt integral cu grasime min.3%</t>
  </si>
  <si>
    <t xml:space="preserve"> iaurt partial degresat cu grasime=0.5-3% grasime</t>
  </si>
  <si>
    <t>iaurt degresat</t>
  </si>
  <si>
    <t>smântână</t>
  </si>
  <si>
    <r>
      <t xml:space="preserve">SR 5559 :2008 
Lapte praf 
</t>
    </r>
    <r>
      <rPr>
        <b/>
        <sz val="9"/>
        <color indexed="8"/>
        <rFont val="Calibri"/>
        <family val="2"/>
        <charset val="238"/>
      </rPr>
      <t>Umid -limita maxima admisa)</t>
    </r>
    <r>
      <rPr>
        <b/>
        <sz val="9"/>
        <color indexed="8"/>
        <rFont val="Calibri"/>
        <family val="2"/>
        <charset val="238"/>
      </rPr>
      <t xml:space="preserve">
</t>
    </r>
    <r>
      <rPr>
        <sz val="10"/>
        <color indexed="8"/>
        <rFont val="Calibri"/>
        <family val="2"/>
        <charset val="238"/>
      </rPr>
      <t xml:space="preserve">
</t>
    </r>
  </si>
  <si>
    <t xml:space="preserve">lapte praf tip a,in ambalaj de desfacere G=26±1% 
pt lapte praf tip b,in ambalaj de desfacere G=20±1% </t>
  </si>
  <si>
    <t>Se emite declaratie de conformitate, doar daca sunt prezentate date/informatii complete ptr. Incadrare matrice</t>
  </si>
  <si>
    <t xml:space="preserve">lapte praf tip a,in ambalaj de transport G=26±1%
lapte praf tip b,in ambalaj de transport G=20±1%
lapte praf tip c,in ambalaj de desfacere G max 1.5% 
lapte praf tip c,in ambalaj de transport  G max 1.5%
</t>
  </si>
  <si>
    <t xml:space="preserve">Carne şi produse de carne
Concentrate alimentare
Hrană pentru animale
Unt
Brânzeturi şi brânzeturi procesate
Lapte, smântână și lapte condensat
Ou
</t>
  </si>
  <si>
    <t>2/04.09.2024</t>
  </si>
  <si>
    <t>s-a revizuit im pentru carne si produse dupa relocare in sediu nou</t>
  </si>
  <si>
    <t>3/04.09.2025</t>
  </si>
  <si>
    <t>s-a introdus im pentru matricile peste si fructe de mare</t>
  </si>
  <si>
    <t>Nr. 9</t>
  </si>
  <si>
    <t>09.03.2026</t>
  </si>
  <si>
    <t>Determinări ponderale</t>
  </si>
  <si>
    <t>Peşte şi produse din peşte
Conserve</t>
  </si>
  <si>
    <t>Regulamentul UE 1169/2011 cu modificarile si completarile ulterioare ( pentru greutatea neta  specificata pe eticheta)</t>
  </si>
  <si>
    <t>Conserve din  peste</t>
  </si>
  <si>
    <t>cform etichetei</t>
  </si>
  <si>
    <t>g</t>
  </si>
  <si>
    <t>neaplicabil/ se aplica limitele de toleranta descrise in Anexa I din Directiva 76/211/EEC</t>
  </si>
  <si>
    <t>Cform declaratiei de pe eticheta produsului</t>
  </si>
  <si>
    <t>Regulamentul UE 1169/2011 cu modificarile si completarile ulterioare ( pentru  continutul de peste specificat pe eticheta)</t>
  </si>
  <si>
    <t>7,2</t>
  </si>
  <si>
    <t>Determinări ponderale- greutate neta</t>
  </si>
  <si>
    <t>Regulamentul UE 1169/2011 cu modificarile si completarile ulterioare ( pentru greutatea neta specificata pe eticheta)</t>
  </si>
  <si>
    <t>Determinări ponderale- glazura</t>
  </si>
  <si>
    <t>Regulamentul UE 1169/2011 cu modificarile si completarile ulterioare ( pentru glazura  specificata pe eticheta)</t>
  </si>
  <si>
    <t>Regulamentul UE 1169/2011 cu modificarile si completarile ulterioare ( pentru glazura specificata pe eticheta)</t>
  </si>
  <si>
    <t>13,6</t>
  </si>
  <si>
    <t>Determinări ponderale- raport apa/proteina (W/P)</t>
  </si>
  <si>
    <t>Recomandarea CE din Planul Coordonat al UE"GoldFish"</t>
  </si>
  <si>
    <t>file Pangasius 5,0 File Cod Atlantic 4,7</t>
  </si>
  <si>
    <t>9,6</t>
  </si>
  <si>
    <t>creveti White Tiger 4,2</t>
  </si>
  <si>
    <t>6,0</t>
  </si>
  <si>
    <t>S-a introdus ca referential de interpretare pentru etichetare (greutate neta, continut de peste) Regulamentul UE 1169/2011 cu modificarile si completarile ulterioare.</t>
  </si>
  <si>
    <t>2/02.09.2024</t>
  </si>
  <si>
    <t>3/09.03.2026</t>
  </si>
  <si>
    <t>S-au introdus matricile peste si fructe de mare cu im pentru greutate neta, glazura si raport apa/proteina (W/P)</t>
  </si>
  <si>
    <t>Nr. 10</t>
  </si>
  <si>
    <t>Determinarea conţinuțului de apă din carnea de pasăre prin testul chimic -CARCASE</t>
  </si>
  <si>
    <t>Carne pasăre</t>
  </si>
  <si>
    <t>Reg.Delegat (UE) 343/2026, Anexa VII</t>
  </si>
  <si>
    <t>WG (limita superioara tolerabila)</t>
  </si>
  <si>
    <r>
      <t>Daca Rez. = WA (cantitate apa continuta) ≤</t>
    </r>
    <r>
      <rPr>
        <sz val="10"/>
        <color indexed="8"/>
        <rFont val="Calibri"/>
        <family val="2"/>
        <charset val="238"/>
      </rPr>
      <t xml:space="preserve"> </t>
    </r>
    <r>
      <rPr>
        <sz val="9"/>
        <color indexed="8"/>
        <rFont val="Calibri"/>
        <family val="2"/>
        <charset val="238"/>
      </rPr>
      <t>WG  = conform</t>
    </r>
  </si>
  <si>
    <t>Daca Rez. = WA (cantitate apa continuta) &gt; WG  = neconform</t>
  </si>
  <si>
    <t>Determinarea conţinuțului de apă din carnea de pasăre prin testul chimic -BUCATI/PARTI din CARCASE</t>
  </si>
  <si>
    <t>Reg.Delegat (UE) 343/2026, Anexa VIII</t>
  </si>
  <si>
    <t>File din piept de pui, fără piele-Răcire prin folosirea aerului</t>
  </si>
  <si>
    <t>(-)</t>
  </si>
  <si>
    <t>Piept de pui, cu piele 
Răcire prin folosirea aerului</t>
  </si>
  <si>
    <t>Pulpe superioare de pui, pulpe inferioare de pui, pulpe de pui cu spate, sferturi de pulpe de pui, cu piele
Răcire prin folosirea aerului</t>
  </si>
  <si>
    <t>File din piept de curcan, fără piele
Răcire prin folosirea aerului</t>
  </si>
  <si>
    <t>Piept de curcan, cu piele
Răcire prin folosirea aerului</t>
  </si>
  <si>
    <t>Pulpe superioare de curcan, pulpe inferioare de curcan, pulpe de curcan, cu piele
Răcire prin folosirea aerului</t>
  </si>
  <si>
    <t>Pulpe de curcan dezosate, fără piele
Răcire prin folosirea aerului</t>
  </si>
  <si>
    <t>File din piept de pui, fără piele-Răcire prin stropire</t>
  </si>
  <si>
    <t>Piept de pui, cu piele -Răcire prin stropire</t>
  </si>
  <si>
    <t>Pulpe superioare de pui, pulpe inferioare de pui, pulpe de pui cu spate, sferturi de pulpe de pui, cu piele-Răcire prin stropire</t>
  </si>
  <si>
    <t>File din piept de curcan, fără piele-Răcire prin stropire</t>
  </si>
  <si>
    <t>Piept de curcan, cu piele-Răcire prin stropire</t>
  </si>
  <si>
    <t>Pulpe superioare de curcan, pulpe inferioare de curcan, pulpe de curcan, cu piele-Răcire prin stropire</t>
  </si>
  <si>
    <t>Pulpe de curcan dezosate, fără piele-Răcire prin stropire</t>
  </si>
  <si>
    <t>File din piept de pui, fără piele-Răcire prin imersiune</t>
  </si>
  <si>
    <t>Piept de pui, cu piele -Răcire prin imersiune</t>
  </si>
  <si>
    <t>Pulpe superioare de pui, pulpe inferioare de pui, pulpe de pui cu spate, sferturi de pulpe de pui, cu piele-Răcire prin imersiune</t>
  </si>
  <si>
    <t>File din piept de curcan, fără piele-Răcire prin imersiune</t>
  </si>
  <si>
    <t>Piept de curcan, cu piele-Răcire prin imersiune</t>
  </si>
  <si>
    <t>Pulpe superioare de curcan, pulpe inferioare de curcan, pulpe de curcan, cu piele-Răcire prin imersiune</t>
  </si>
  <si>
    <t>Pulpe de curcan dezosate, fără piele-Răcire prin imersiune</t>
  </si>
  <si>
    <t>S-au inlocuit abrevierile U si P cu denumirea parametrilor umiditate si proteina</t>
  </si>
  <si>
    <t>S-a revizuit im in urma relocarii la sediu nou</t>
  </si>
  <si>
    <t>S-a inlocuit Reg.CE 543 abrogat cu Reg. Delegat UE 343/2026</t>
  </si>
  <si>
    <t>Nr. 11</t>
  </si>
  <si>
    <t>Determinarea conţinutului de substanțe grase</t>
  </si>
  <si>
    <t>Alimente pe bază de lapte pentru sugari</t>
  </si>
  <si>
    <t>Brânză</t>
  </si>
  <si>
    <r>
      <t>brânză proaspata de vaca-</t>
    </r>
    <r>
      <rPr>
        <b/>
        <sz val="10"/>
        <color indexed="8"/>
        <rFont val="Calibri"/>
        <family val="2"/>
        <charset val="238"/>
      </rPr>
      <t>Foarte grasa</t>
    </r>
  </si>
  <si>
    <r>
      <t>brânză proaspata de vaca-</t>
    </r>
    <r>
      <rPr>
        <b/>
        <sz val="10"/>
        <color indexed="8"/>
        <rFont val="Calibri"/>
        <family val="2"/>
        <charset val="238"/>
      </rPr>
      <t>Grasa</t>
    </r>
  </si>
  <si>
    <r>
      <t>brânză proaspata de vaca-</t>
    </r>
    <r>
      <rPr>
        <b/>
        <sz val="10"/>
        <color indexed="8"/>
        <rFont val="Calibri"/>
        <family val="2"/>
        <charset val="238"/>
      </rPr>
      <t>Semi</t>
    </r>
    <r>
      <rPr>
        <sz val="10"/>
        <color indexed="8"/>
        <rFont val="Calibri"/>
        <family val="2"/>
        <charset val="238"/>
      </rPr>
      <t>g</t>
    </r>
    <r>
      <rPr>
        <b/>
        <sz val="10"/>
        <color indexed="8"/>
        <rFont val="Calibri"/>
        <family val="2"/>
        <charset val="238"/>
      </rPr>
      <t>rasa</t>
    </r>
  </si>
  <si>
    <r>
      <t>brânză proaspata de vaca-</t>
    </r>
    <r>
      <rPr>
        <b/>
        <sz val="10"/>
        <color indexed="8"/>
        <rFont val="Calibri"/>
        <family val="2"/>
        <charset val="238"/>
      </rPr>
      <t>Slaba</t>
    </r>
  </si>
  <si>
    <t xml:space="preserve">brânză  telemea
*maturata oaie cal. superioara
*maturata vaca sup A,  </t>
  </si>
  <si>
    <t>brânză  telemea
*maturata oaie calitate I si II
*maturata bivolita cal.I si II
*proaspata de oaie</t>
  </si>
  <si>
    <t>brânză  telemea
*maturata vaca sup B,
*maturata mixta</t>
  </si>
  <si>
    <t>brânză  telemea
*maturata vaca IA
*proaspata de vaca cal.I</t>
  </si>
  <si>
    <t>brânză  telemea
*maturata vaca IB
*proaspata de vaca cal.II</t>
  </si>
  <si>
    <t>brânză  telemea
*maturata vaca II</t>
  </si>
  <si>
    <t>Brânză şi produse din brânză procesată</t>
  </si>
  <si>
    <t>Cascaval
amestec lapte bivolita si vaca</t>
  </si>
  <si>
    <t xml:space="preserve">Cascaval
din lapte de oaie, </t>
  </si>
  <si>
    <t>Cascaval
amestec lapte oaie si vaca</t>
  </si>
  <si>
    <t>Cascaval
*din lapte de oaie,
*din lapte de vaca,</t>
  </si>
  <si>
    <t>Cascaval
*din lapte de vaca,</t>
  </si>
  <si>
    <r>
      <t xml:space="preserve">Reg. CE 1169/2011 (carne tocata) 
</t>
    </r>
    <r>
      <rPr>
        <sz val="8"/>
        <color indexed="8"/>
        <rFont val="Calibri"/>
        <family val="2"/>
        <charset val="238"/>
      </rPr>
      <t>(valoare maxima)</t>
    </r>
  </si>
  <si>
    <t>Carne tocata slaba</t>
  </si>
  <si>
    <t>Carne tocata exclusiv de vita</t>
  </si>
  <si>
    <t>Carne tocata continand si carne de porc</t>
  </si>
  <si>
    <t xml:space="preserve">Carne tocata provenind de la alte specii, </t>
  </si>
  <si>
    <r>
      <t>MAPDR, MSP, ANPC, ANSVSA Nr.560/1271/339/210/ 2006 -</t>
    </r>
    <r>
      <rPr>
        <sz val="8"/>
        <color indexed="8"/>
        <rFont val="Calibri"/>
        <family val="2"/>
        <charset val="238"/>
      </rPr>
      <t>preparate din carne (in functie de produs)</t>
    </r>
    <r>
      <rPr>
        <sz val="8"/>
        <color indexed="8"/>
        <rFont val="Calibri"/>
        <family val="2"/>
        <charset val="238"/>
      </rPr>
      <t xml:space="preserve">
(valoare maxima)</t>
    </r>
  </si>
  <si>
    <t xml:space="preserve">Produse din carne fierte
Salamuri fara structura
</t>
  </si>
  <si>
    <t>Produse din carne fierte
- tobe, 
- caltabos, 
*carnati fara structura</t>
  </si>
  <si>
    <t>Produse din carne fierte
- sangerete,
* carnati cu structura</t>
  </si>
  <si>
    <t xml:space="preserve">Produse din carne fierte
- paste 
- sunci,   </t>
  </si>
  <si>
    <t xml:space="preserve">Produse din carne fierte
- rulade  </t>
  </si>
  <si>
    <t>Produse din carne afumate
- carnati afumati la rece</t>
  </si>
  <si>
    <t>Produse din carne afumate si fierte, din care:
Salamuri fara structura
Carnati fara structura</t>
  </si>
  <si>
    <t>Produse din carne afumate si fierte, din care:
Salamuri cu structura</t>
  </si>
  <si>
    <t>Produse din carne afumate si fierte, din care:
Carnati cu structura</t>
  </si>
  <si>
    <t xml:space="preserve">Produse din carne fierte si dublu afumate
- salamuri  </t>
  </si>
  <si>
    <t xml:space="preserve">Produse din carne fierte si dublu afumate
- carnati </t>
  </si>
  <si>
    <t>Produse din carne fierte si dublu afumate si uscate
- salamuri</t>
  </si>
  <si>
    <t>Produse din carne fierte si dublu afumate si uscate
-  carnati</t>
  </si>
  <si>
    <t>Produse din carne crude- uscate:
salam de Sibiu</t>
  </si>
  <si>
    <t>Produse din carne crude- uscate:
-salamuri 
-carnati</t>
  </si>
  <si>
    <t>Produse din carne fierte si uscate</t>
  </si>
  <si>
    <t>Produse din carne coapte</t>
  </si>
  <si>
    <t>Produse din carne sterilizate:
- conserve din carne</t>
  </si>
  <si>
    <t>Produse din carne sterilizate:
- pateuri
- paste din carne</t>
  </si>
  <si>
    <t>Produse din carne sterilizate:
- conserve dietetice</t>
  </si>
  <si>
    <t>Produse din carne sterilizate:
-conserve pentru copi</t>
  </si>
  <si>
    <t>Îngheţată şi amestecuri de îngheţată pe bază de lapte</t>
  </si>
  <si>
    <t xml:space="preserve">lapte </t>
  </si>
  <si>
    <r>
      <t xml:space="preserve">SR 143/2008 pt. lapte consum  
</t>
    </r>
    <r>
      <rPr>
        <sz val="8"/>
        <color indexed="10"/>
        <rFont val="Calibri"/>
        <family val="2"/>
        <charset val="238"/>
      </rPr>
      <t>(G% -valoare minima)</t>
    </r>
  </si>
  <si>
    <t>Lapte normalizat, grasime  = 1.5-0.1</t>
  </si>
  <si>
    <t>Lapte normalizat, grasime  = 1.5+0.1</t>
  </si>
  <si>
    <r>
      <t xml:space="preserve">SR 143/2008 pt. lapte consum  
</t>
    </r>
    <r>
      <rPr>
        <sz val="8"/>
        <color indexed="8"/>
        <rFont val="Calibri"/>
        <family val="2"/>
        <charset val="238"/>
      </rPr>
      <t>(G% -)</t>
    </r>
  </si>
  <si>
    <t>Lapte normalizat, grasime  = 1.5±0.1</t>
  </si>
  <si>
    <t>1.5±01</t>
  </si>
  <si>
    <t>Lapte normalizat, grasime  = 1.8-0.1%</t>
  </si>
  <si>
    <t>Lapte normalizat, grasime  = 1.8+0.1%</t>
  </si>
  <si>
    <r>
      <t xml:space="preserve">SR 143/2008 pt. lapte consum  
</t>
    </r>
    <r>
      <rPr>
        <sz val="8"/>
        <color indexed="8"/>
        <rFont val="Calibri"/>
        <family val="2"/>
        <charset val="238"/>
      </rPr>
      <t>(G% )</t>
    </r>
  </si>
  <si>
    <t>Lapte normalizat, grasime  = 1.8±0.1</t>
  </si>
  <si>
    <t>1.8±01</t>
  </si>
  <si>
    <t>Lapte normalizat, grasime  = 2.5-0.1%</t>
  </si>
  <si>
    <t>Lapte normalizat, grasime  = 2.5+0.1%</t>
  </si>
  <si>
    <t>Lapte normalizat, grasime  = 2.5±0.1</t>
  </si>
  <si>
    <t>2.5±01</t>
  </si>
  <si>
    <t>Lapte normalizat, grasime  = 3.0-0.1%</t>
  </si>
  <si>
    <t>Lapte normalizat, grasime  = 3.0+0.1%</t>
  </si>
  <si>
    <t>Lapte normalizat, grasime  = 3.0±0.1</t>
  </si>
  <si>
    <t>3.0±01</t>
  </si>
  <si>
    <t>Lapte normalizat, grasime  = 3.5-0.1%</t>
  </si>
  <si>
    <t>Lapte normalizat, grasime  = 3.5+0.1%</t>
  </si>
  <si>
    <t>Lapte normalizat, grasime  = 3.5±0.1</t>
  </si>
  <si>
    <t>3.5±01</t>
  </si>
  <si>
    <r>
      <t xml:space="preserve">SR 143/2008 pt. lapte consum  
</t>
    </r>
    <r>
      <rPr>
        <sz val="8"/>
        <color indexed="8"/>
        <rFont val="Calibri"/>
        <family val="2"/>
        <charset val="238"/>
      </rPr>
      <t>(G% -valoare maxima)</t>
    </r>
  </si>
  <si>
    <t>Lapte normalizat, grasime  max 0.1%</t>
  </si>
  <si>
    <r>
      <t xml:space="preserve">SR 2418/2008 pt. lapte crud
</t>
    </r>
    <r>
      <rPr>
        <sz val="8"/>
        <color indexed="8"/>
        <rFont val="Calibri"/>
        <family val="2"/>
        <charset val="238"/>
      </rPr>
      <t>(G% -valoare minima)</t>
    </r>
  </si>
  <si>
    <t>lapte de vaca</t>
  </si>
  <si>
    <t>lapte de  capra</t>
  </si>
  <si>
    <t>lapte de  bivolita
lapte de oaie</t>
  </si>
  <si>
    <t>Lapte concentrat îndulcit şi neîndulcit</t>
  </si>
  <si>
    <t xml:space="preserve">Lapte praf şi produse din lapte praf </t>
  </si>
  <si>
    <r>
      <t xml:space="preserve">SR 5559/2008
</t>
    </r>
    <r>
      <rPr>
        <sz val="8"/>
        <color indexed="8"/>
        <rFont val="Calibri"/>
        <family val="2"/>
        <charset val="238"/>
      </rPr>
      <t>(G% -valoare minima)</t>
    </r>
  </si>
  <si>
    <t>Lapte praf tip a in ambalaj de desfacere/ transport,</t>
  </si>
  <si>
    <t>Lapte praf tip b in ambalaj de desfacere/ transport,</t>
  </si>
  <si>
    <r>
      <t xml:space="preserve">SR 5559/2008
</t>
    </r>
    <r>
      <rPr>
        <sz val="8"/>
        <color indexed="8"/>
        <rFont val="Calibri"/>
        <family val="2"/>
        <charset val="238"/>
      </rPr>
      <t>(G% -valoare maxima)</t>
    </r>
  </si>
  <si>
    <t>Lapte praf tip c in ambalaj de desfacere/transport,</t>
  </si>
  <si>
    <t>Iaurt</t>
  </si>
  <si>
    <r>
      <t xml:space="preserve">SR 3665:1999
</t>
    </r>
    <r>
      <rPr>
        <sz val="8"/>
        <color indexed="8"/>
        <rFont val="Calibri"/>
        <family val="2"/>
        <charset val="238"/>
      </rPr>
      <t>(G% -valoare minima)</t>
    </r>
  </si>
  <si>
    <t>Iaurt integral</t>
  </si>
  <si>
    <r>
      <t xml:space="preserve">SR 3665:1999
</t>
    </r>
    <r>
      <rPr>
        <sz val="8"/>
        <color indexed="8"/>
        <rFont val="Calibri"/>
        <family val="2"/>
        <charset val="238"/>
      </rPr>
      <t>(0.5 G% -valoare minima)</t>
    </r>
    <r>
      <rPr>
        <sz val="8"/>
        <color indexed="8"/>
        <rFont val="Calibri"/>
        <family val="2"/>
        <charset val="238"/>
      </rPr>
      <t xml:space="preserve">
(3.0 G% -valoare maxima)</t>
    </r>
  </si>
  <si>
    <t>Iaurt partial degresat 
0,5-3,0%</t>
  </si>
  <si>
    <t xml:space="preserve">Iaurt partial degresat </t>
  </si>
  <si>
    <r>
      <t xml:space="preserve">SR 3665:1999
</t>
    </r>
    <r>
      <rPr>
        <sz val="8"/>
        <color indexed="8"/>
        <rFont val="Calibri"/>
        <family val="2"/>
        <charset val="238"/>
      </rPr>
      <t>(G% -valoare maxima)</t>
    </r>
  </si>
  <si>
    <t>Smântână</t>
  </si>
  <si>
    <r>
      <t xml:space="preserve">SR 7001/2009
</t>
    </r>
    <r>
      <rPr>
        <sz val="8"/>
        <color indexed="8"/>
        <rFont val="Calibri"/>
        <family val="2"/>
        <charset val="238"/>
      </rPr>
      <t>(G% -valoare maxima)</t>
    </r>
  </si>
  <si>
    <t>Smântână dulce tip 32</t>
  </si>
  <si>
    <t>Smântână dulce tip 14</t>
  </si>
  <si>
    <t>Smântână fermentata tip 40</t>
  </si>
  <si>
    <t>Smântână fermentata tip 30</t>
  </si>
  <si>
    <t>Smântână fermentata tip 25</t>
  </si>
  <si>
    <t>alte tipuri de produse pentru care nu exista referential de interpretare</t>
  </si>
  <si>
    <t>La primele 4 produse de carne din lista s-a adaugat observatia legata de declaratia de conformitate.
I.M. grasime pentru carne si produse din carne a fost modificata la 2%.</t>
  </si>
  <si>
    <t>s-a revizuit im dupa relocarea in sediu nou</t>
  </si>
  <si>
    <t>4/20.04.2026</t>
  </si>
  <si>
    <t>Nr. 12</t>
  </si>
  <si>
    <t>04.09.2025</t>
  </si>
  <si>
    <t>Determinarea umidității, substanţei uscate și substanței uscate solubile</t>
  </si>
  <si>
    <r>
      <t xml:space="preserve">Ordinului MADR/MS/ANPC nr. 522/798/317/2003 cu modificarile si completarile ulterioare.
(Directiva nr.110/2001/CE).
</t>
    </r>
    <r>
      <rPr>
        <b/>
        <sz val="8"/>
        <color indexed="8"/>
        <rFont val="Calibri"/>
        <family val="2"/>
        <charset val="238"/>
      </rPr>
      <t>(Umidit - limita supe</t>
    </r>
    <r>
      <rPr>
        <b/>
        <sz val="8"/>
        <color indexed="8"/>
        <rFont val="Calibri"/>
        <family val="2"/>
        <charset val="238"/>
      </rPr>
      <t>rioara)</t>
    </r>
  </si>
  <si>
    <t>Sucuri din legume și fructe
Produse din fructe și legume
Bulion și pastă de tomate</t>
  </si>
  <si>
    <t>Produse din legume</t>
  </si>
  <si>
    <t>Produse dulci</t>
  </si>
  <si>
    <t>Produse din legume si fructe</t>
  </si>
  <si>
    <t>1/25.09.2023</t>
  </si>
  <si>
    <t>2/04.09.2025</t>
  </si>
  <si>
    <t>Nr. 13</t>
  </si>
  <si>
    <t>Determinarea indicelui de refracţie</t>
  </si>
  <si>
    <t>Grăsimi şi uleiuri de origine animală şi vegetală</t>
  </si>
  <si>
    <t xml:space="preserve">Grăsimi şi uleiuri de origine animală </t>
  </si>
  <si>
    <t>Grăsimi şi uleiuri de origine  vegetală</t>
  </si>
  <si>
    <t>revizie in urma reetalonarii refractometrului</t>
  </si>
  <si>
    <t>2/06.04.2026</t>
  </si>
  <si>
    <t>Nr. 14</t>
  </si>
  <si>
    <t>Determinarea acidităţii/indicelui de aciditate</t>
  </si>
  <si>
    <t xml:space="preserve">Iaurt
</t>
  </si>
  <si>
    <t>SR 73665:1999 (valoare maxima)</t>
  </si>
  <si>
    <t>Lapte praf</t>
  </si>
  <si>
    <t>SR 5559/2008</t>
  </si>
  <si>
    <r>
      <t xml:space="preserve">Lapte praf reconstituit tip a,b, c </t>
    </r>
    <r>
      <rPr>
        <sz val="8"/>
        <color indexed="8"/>
        <rFont val="Calibri"/>
        <family val="2"/>
        <charset val="238"/>
      </rPr>
      <t xml:space="preserve">in ambalaj de desfacere </t>
    </r>
    <r>
      <rPr>
        <sz val="8"/>
        <color indexed="8"/>
        <rFont val="Calibri"/>
        <family val="2"/>
        <charset val="238"/>
      </rPr>
      <t xml:space="preserve">
14-20° Thorner </t>
    </r>
  </si>
  <si>
    <t>Se emite declaratie de conformitate doar daca este specificat tipul de lapte praf.</t>
  </si>
  <si>
    <r>
      <t xml:space="preserve">Lapte praf reconstituit tip a, </t>
    </r>
    <r>
      <rPr>
        <sz val="8"/>
        <color indexed="10"/>
        <rFont val="Calibri"/>
        <family val="2"/>
        <charset val="238"/>
      </rPr>
      <t xml:space="preserve">in ambalaj de desfacere </t>
    </r>
    <r>
      <rPr>
        <sz val="8"/>
        <color indexed="10"/>
        <rFont val="Calibri"/>
        <family val="2"/>
        <charset val="238"/>
      </rPr>
      <t xml:space="preserve">
14-20° Thorner </t>
    </r>
  </si>
  <si>
    <t>° Th.</t>
  </si>
  <si>
    <t xml:space="preserve">° Th. </t>
  </si>
  <si>
    <r>
      <t xml:space="preserve">Lapte praf reconstituit tip a,b, c </t>
    </r>
    <r>
      <rPr>
        <sz val="8"/>
        <color indexed="8"/>
        <rFont val="Calibri"/>
        <family val="2"/>
        <charset val="238"/>
      </rPr>
      <t>in ambalaj de transport</t>
    </r>
    <r>
      <rPr>
        <sz val="8"/>
        <color indexed="8"/>
        <rFont val="Calibri"/>
        <family val="2"/>
        <charset val="238"/>
      </rPr>
      <t xml:space="preserve">
14-21° Thorner </t>
    </r>
  </si>
  <si>
    <r>
      <t>Lapte praf reconstituit tip a,b, c</t>
    </r>
    <r>
      <rPr>
        <sz val="8"/>
        <color indexed="20"/>
        <rFont val="Calibri"/>
        <family val="2"/>
        <charset val="238"/>
      </rPr>
      <t xml:space="preserve"> in ambalaj de transport</t>
    </r>
    <r>
      <rPr>
        <sz val="8"/>
        <color indexed="20"/>
        <rFont val="Calibri"/>
        <family val="2"/>
        <charset val="238"/>
      </rPr>
      <t xml:space="preserve">
14-21° Thorner </t>
    </r>
  </si>
  <si>
    <r>
      <t xml:space="preserve">Lapte praf reconstituit tip a,b, c </t>
    </r>
    <r>
      <rPr>
        <sz val="8"/>
        <color indexed="20"/>
        <rFont val="Calibri"/>
        <family val="2"/>
        <charset val="238"/>
      </rPr>
      <t>in ambalaj de transport</t>
    </r>
    <r>
      <rPr>
        <sz val="8"/>
        <color indexed="20"/>
        <rFont val="Calibri"/>
        <family val="2"/>
        <charset val="238"/>
      </rPr>
      <t xml:space="preserve">
14-21° Thorner </t>
    </r>
  </si>
  <si>
    <t xml:space="preserve">Miere
</t>
  </si>
  <si>
    <t>Ordinului MADR/MS/ANPC nr. 522/798/317/2003 cu modificarile si completarile ulterioare.
Directiva nr.110/2001/CE privind mierea, cu amendamentele ulterioare</t>
  </si>
  <si>
    <t>Miere de salcam + alte sorturi</t>
  </si>
  <si>
    <t>ml NaOH 1N</t>
  </si>
  <si>
    <t>Miere de mana</t>
  </si>
  <si>
    <r>
      <t xml:space="preserve">Ordinul MADR/MS/ANPC nr. 522/798/317/2003 cu modificarile si completarile ulterioare.
(Directiva nr.110/2001/CE).
</t>
    </r>
    <r>
      <rPr>
        <sz val="8"/>
        <color indexed="8"/>
        <rFont val="Calibri"/>
        <family val="2"/>
        <charset val="238"/>
      </rPr>
      <t>(limita maxima)</t>
    </r>
  </si>
  <si>
    <t xml:space="preserve"> Acid liber  miliechiv. /1000 g</t>
  </si>
  <si>
    <t>Ulei</t>
  </si>
  <si>
    <t>Grasimi</t>
  </si>
  <si>
    <t>mg KOH/g grasime</t>
  </si>
  <si>
    <t>1/08.08.2023</t>
  </si>
  <si>
    <t>s-a scos maioneza si sosurile de maioneza si sucuri din fructe si legume</t>
  </si>
  <si>
    <t>s-a modifiat referentialul de interpretare pt miere</t>
  </si>
  <si>
    <t>2/11.09.2024</t>
  </si>
  <si>
    <t>3/16.01.2026</t>
  </si>
  <si>
    <t>s-a revizuit validarea - aciditate</t>
  </si>
  <si>
    <t>4/31.03.2026</t>
  </si>
  <si>
    <t>s-a revizuit validarea -  indice de aciditate</t>
  </si>
  <si>
    <t>Nr. 15</t>
  </si>
  <si>
    <t>Determinarea conţinutului de azot (proteină)</t>
  </si>
  <si>
    <t xml:space="preserve">Carne şi produse de carne 
</t>
  </si>
  <si>
    <r>
      <t xml:space="preserve">Ord.Comun al MAPDR,MSP,ANPC, ANSVSA Nr.560/1271/339/210/2006 </t>
    </r>
    <r>
      <rPr>
        <sz val="8"/>
        <color indexed="8"/>
        <rFont val="Calibri"/>
        <family val="2"/>
        <charset val="238"/>
      </rPr>
      <t>-preparate din carne ( in functie de produs)</t>
    </r>
    <r>
      <rPr>
        <sz val="8"/>
        <color indexed="8"/>
        <rFont val="Calibri"/>
        <family val="2"/>
        <charset val="238"/>
      </rPr>
      <t xml:space="preserve">
</t>
    </r>
    <r>
      <rPr>
        <b/>
        <sz val="8"/>
        <color indexed="8"/>
        <rFont val="Calibri"/>
        <family val="2"/>
        <charset val="238"/>
      </rPr>
      <t>(limita minima)</t>
    </r>
  </si>
  <si>
    <t>Produse din carne fierte
- caltabos, 
- Paste</t>
  </si>
  <si>
    <t>Produse din carne fierte:
sangerete</t>
  </si>
  <si>
    <t xml:space="preserve">Produse din carne fierte:
-tobe
-rulade
Carnati, 
- fara structura, 
- cu structura,   </t>
  </si>
  <si>
    <t xml:space="preserve">Produse din carne fierte:
Salamuri, 
- fara structura, 
- cu structura,   </t>
  </si>
  <si>
    <t>Produse din carne fierte:
Sunci,</t>
  </si>
  <si>
    <t>Produse din carne fierte:
Semiconserve din carne</t>
  </si>
  <si>
    <t>Produse din carne afumate
- specialitati</t>
  </si>
  <si>
    <t xml:space="preserve">Produse din carne afumate si fierte
Salamuri, 
- fara structura, 
- cu structura </t>
  </si>
  <si>
    <t>Produse din carne afumate si fierte
*Carnati, 
- fara structura, 
- cu structura 
*- rulade</t>
  </si>
  <si>
    <t>Produse din carne afumate si fierte:
*specialitati</t>
  </si>
  <si>
    <r>
      <t xml:space="preserve">Produse din carne fierte si dublu afumate
Produse din carne fierte si dublu afumate si uscate
- </t>
    </r>
    <r>
      <rPr>
        <b/>
        <sz val="9"/>
        <color indexed="8"/>
        <rFont val="Calibri"/>
        <family val="2"/>
        <charset val="238"/>
      </rPr>
      <t xml:space="preserve">salamuri, </t>
    </r>
    <r>
      <rPr>
        <sz val="9"/>
        <color indexed="8"/>
        <rFont val="Calibri"/>
        <family val="2"/>
        <charset val="238"/>
      </rPr>
      <t xml:space="preserve">  </t>
    </r>
  </si>
  <si>
    <r>
      <t>Produse din carne fierte si dublu afumate
Produse din carne fierte si dublu afumate si uscate
-</t>
    </r>
    <r>
      <rPr>
        <b/>
        <sz val="9"/>
        <color indexed="8"/>
        <rFont val="Calibri"/>
        <family val="2"/>
        <charset val="238"/>
      </rPr>
      <t xml:space="preserve"> carnati </t>
    </r>
  </si>
  <si>
    <r>
      <t>Produse din carne fierte si dublu afumate
Produse din carne fierte si dublu afumate si uscate
-</t>
    </r>
    <r>
      <rPr>
        <b/>
        <sz val="9"/>
        <color indexed="8"/>
        <rFont val="Calibri"/>
        <family val="2"/>
        <charset val="238"/>
      </rPr>
      <t xml:space="preserve"> specialitati </t>
    </r>
  </si>
  <si>
    <t>Produse din carne crude- uscate
- salam de Sibiu</t>
  </si>
  <si>
    <t xml:space="preserve">Produse din carne crude- uscate
- salamuri
</t>
  </si>
  <si>
    <t>Produse din carne crude- uscate
- carnati,   Pt min 14%</t>
  </si>
  <si>
    <t xml:space="preserve">Produse din carne crude- uscate
- specialitati
</t>
  </si>
  <si>
    <t xml:space="preserve">Produse din carne fierte si uscate,   </t>
  </si>
  <si>
    <t xml:space="preserve">Produse din carne coapte,  </t>
  </si>
  <si>
    <t xml:space="preserve">Produse din carne sterilizate
- conserve din carne, 
- conserve pentru copii, </t>
  </si>
  <si>
    <t xml:space="preserve">Produse din carne sterilizate
- pateuri,   </t>
  </si>
  <si>
    <t>Produse din carne sterilizate
-paste din carne,</t>
  </si>
  <si>
    <t xml:space="preserve">Produse din carne sterilizate
- conserve dietetice, 
</t>
  </si>
  <si>
    <t xml:space="preserve">nu exista </t>
  </si>
  <si>
    <t>neaplicabil pt ca nu exista referential de interpretare</t>
  </si>
  <si>
    <r>
      <t xml:space="preserve">SR 143/2008 pt. lapte consum; 
</t>
    </r>
    <r>
      <rPr>
        <b/>
        <sz val="8"/>
        <color indexed="8"/>
        <rFont val="Calibri"/>
        <family val="2"/>
        <charset val="238"/>
      </rPr>
      <t>(limita minima)</t>
    </r>
  </si>
  <si>
    <t xml:space="preserve">Lapte normalizat, </t>
  </si>
  <si>
    <t xml:space="preserve">Lapte smantanit, </t>
  </si>
  <si>
    <t xml:space="preserve">Lapte hiperproteic, </t>
  </si>
  <si>
    <r>
      <t xml:space="preserve">SR 2418/2008 pt. lapte crud; 
</t>
    </r>
    <r>
      <rPr>
        <b/>
        <sz val="8"/>
        <color indexed="8"/>
        <rFont val="Calibri"/>
        <family val="2"/>
        <charset val="238"/>
      </rPr>
      <t>(limita minima)</t>
    </r>
  </si>
  <si>
    <t>Lapte de vaca,
Lapte de capra</t>
  </si>
  <si>
    <t xml:space="preserve">Lapte de bivolita, </t>
  </si>
  <si>
    <t xml:space="preserve">Lapte de oaie, </t>
  </si>
  <si>
    <r>
      <t xml:space="preserve">SR 3665/1999 pt. iaurt; 
</t>
    </r>
    <r>
      <rPr>
        <b/>
        <sz val="8"/>
        <color indexed="8"/>
        <rFont val="Calibri"/>
        <family val="2"/>
        <charset val="238"/>
      </rPr>
      <t>(limita minima)</t>
    </r>
  </si>
  <si>
    <t xml:space="preserve">Iaurt integral,  
Iaurt partial degresat, 
</t>
  </si>
  <si>
    <t xml:space="preserve">Iaurt degresat, </t>
  </si>
  <si>
    <r>
      <t xml:space="preserve">SR 3664/2008 branza proaspata de vaca
</t>
    </r>
    <r>
      <rPr>
        <b/>
        <sz val="8"/>
        <color indexed="8"/>
        <rFont val="Calibri"/>
        <family val="2"/>
        <charset val="238"/>
      </rPr>
      <t>(limita minima)</t>
    </r>
  </si>
  <si>
    <t>Branza Foarte grasa,</t>
  </si>
  <si>
    <t>Grasa,</t>
  </si>
  <si>
    <t xml:space="preserve">Semigrasa, </t>
  </si>
  <si>
    <t xml:space="preserve">Slaba, </t>
  </si>
  <si>
    <r>
      <t xml:space="preserve">SR 5559/2008 pt. lapte praf
</t>
    </r>
    <r>
      <rPr>
        <b/>
        <sz val="8"/>
        <color indexed="8"/>
        <rFont val="Calibri"/>
        <family val="2"/>
        <charset val="238"/>
      </rPr>
      <t>(limita minima)</t>
    </r>
  </si>
  <si>
    <r>
      <t xml:space="preserve">Lapte praf tip </t>
    </r>
    <r>
      <rPr>
        <b/>
        <sz val="10"/>
        <color indexed="8"/>
        <rFont val="Calibri"/>
        <family val="2"/>
        <charset val="238"/>
      </rPr>
      <t>a si b</t>
    </r>
    <r>
      <rPr>
        <sz val="10"/>
        <color indexed="8"/>
        <rFont val="Calibri"/>
        <family val="2"/>
        <charset val="238"/>
      </rPr>
      <t xml:space="preserve"> in ambalaj de desfacere/transport, </t>
    </r>
  </si>
  <si>
    <t>Lapte praf tip c in ambalaj de desfacere/transport</t>
  </si>
  <si>
    <r>
      <t xml:space="preserve">SR 1286+A1:1997 </t>
    </r>
    <r>
      <rPr>
        <sz val="9"/>
        <color indexed="8"/>
        <rFont val="Calibri"/>
        <family val="2"/>
        <charset val="238"/>
      </rPr>
      <t>pt. branzeturi cu pasta oparita(cascaval)</t>
    </r>
    <r>
      <rPr>
        <sz val="9"/>
        <color indexed="8"/>
        <rFont val="Calibri"/>
        <family val="2"/>
        <charset val="238"/>
      </rPr>
      <t xml:space="preserve">
</t>
    </r>
    <r>
      <rPr>
        <b/>
        <sz val="8"/>
        <color indexed="8"/>
        <rFont val="Calibri"/>
        <family val="2"/>
        <charset val="238"/>
      </rPr>
      <t>(limita minima)</t>
    </r>
  </si>
  <si>
    <t xml:space="preserve">branzeturi cu pasta oparita(cascaval) din lapte de oaie. </t>
  </si>
  <si>
    <t xml:space="preserve">branzeturi cu pasta oparita (cascaval) din lapte de vaca, </t>
  </si>
  <si>
    <t xml:space="preserve">branzeturi cu pasta oparita (cascaval) din amestec de lapte de oaie si lapte de vaca, </t>
  </si>
  <si>
    <t xml:space="preserve">branzeturi cu pasta oparita (cascaval) din amestec de lapte de bivolita si lapte de vaca, </t>
  </si>
  <si>
    <r>
      <t xml:space="preserve">SR 7001/2009 smantana
</t>
    </r>
    <r>
      <rPr>
        <b/>
        <sz val="8"/>
        <color indexed="8"/>
        <rFont val="Calibri"/>
        <family val="2"/>
        <charset val="238"/>
      </rPr>
      <t>(limita minima)</t>
    </r>
  </si>
  <si>
    <t xml:space="preserve">Smantana dulce tip 32, 
Smantana fermentata tip 40, 
Smantana fermentata tip 30, </t>
  </si>
  <si>
    <t>Smantana dulce tip 14</t>
  </si>
  <si>
    <t>Smantana fermentata tip 25</t>
  </si>
  <si>
    <t xml:space="preserve">Hrană pentru animale  </t>
  </si>
  <si>
    <t>Lapte şi produse din lapte 
Hrană pentru animale
Concentrate alimentare
Cereale şi leguminoase</t>
  </si>
  <si>
    <t>Observatia inscrisa la determinare grasime pentru produse carne a fost adaugata si la determinare proteina din produse carne.</t>
  </si>
  <si>
    <t>s-au introdus im pentru matricile peste si fructe de mare</t>
  </si>
  <si>
    <t>4/04.09.2025</t>
  </si>
  <si>
    <t>Nr. 16</t>
  </si>
  <si>
    <t>27.04.2026</t>
  </si>
  <si>
    <t>Determinarea glucidelor: Zahăr reducător (invertit), Zahăr ușor hidrolizabil, Glucoza, Zaharoza,
*Fructoza, Glucoza</t>
  </si>
  <si>
    <t>Miere şi produse apicole</t>
  </si>
  <si>
    <r>
      <t xml:space="preserve">Ordinul MADR/MS/ANPC nr. 522/798/317/2003 cu modificarile si completarile ulterioare.
(Directiva nr.110/2001/CE).
</t>
    </r>
    <r>
      <rPr>
        <b/>
        <sz val="8"/>
        <color indexed="8"/>
        <rFont val="Calibri"/>
        <family val="2"/>
        <charset val="238"/>
      </rPr>
      <t>(limita minima)</t>
    </r>
  </si>
  <si>
    <r>
      <t xml:space="preserve">Miere din inflorescenta, </t>
    </r>
    <r>
      <rPr>
        <b/>
        <sz val="10"/>
        <color indexed="8"/>
        <rFont val="Calibri"/>
        <family val="2"/>
        <charset val="238"/>
      </rPr>
      <t>(zahar invertit)</t>
    </r>
  </si>
  <si>
    <t>g/100g</t>
  </si>
  <si>
    <r>
      <t xml:space="preserve">*Miere din secretie zaharoasa, *Amestecuri de miere din secretie zaharoasa si miere din inflorescenta, </t>
    </r>
    <r>
      <rPr>
        <b/>
        <sz val="10"/>
        <color indexed="8"/>
        <rFont val="Calibri"/>
        <family val="2"/>
        <charset val="238"/>
      </rPr>
      <t>(zahar invertit)</t>
    </r>
  </si>
  <si>
    <r>
      <t xml:space="preserve">Ordinului MADR/MS/ANPC nr. 522/798/317/2003 cu modificarile si completarile ulterioare.
(Directiva nr.110/2001/CE).
</t>
    </r>
    <r>
      <rPr>
        <b/>
        <sz val="8"/>
        <color indexed="8"/>
        <rFont val="Calibri"/>
        <family val="2"/>
        <charset val="238"/>
      </rPr>
      <t>(limita maxima)</t>
    </r>
  </si>
  <si>
    <r>
      <t xml:space="preserve">*Miere in general, </t>
    </r>
    <r>
      <rPr>
        <b/>
        <sz val="10"/>
        <color indexed="8"/>
        <rFont val="Calibri"/>
        <family val="2"/>
        <charset val="238"/>
      </rPr>
      <t>(zaharoza)</t>
    </r>
  </si>
  <si>
    <r>
      <t xml:space="preserve">Ordinul MADR/MS/ANPC nr. 522/798/317/2003 cu modificarile si completarile ulterioare.
(Directiva nr.110/2001/CE).
</t>
    </r>
    <r>
      <rPr>
        <b/>
        <sz val="8"/>
        <color indexed="8"/>
        <rFont val="Calibri"/>
        <family val="2"/>
        <charset val="238"/>
      </rPr>
      <t>(limita maxima)</t>
    </r>
  </si>
  <si>
    <r>
      <t xml:space="preserve">*Miere din </t>
    </r>
    <r>
      <rPr>
        <sz val="7"/>
        <color indexed="8"/>
        <rFont val="Calibri"/>
        <family val="2"/>
        <charset val="238"/>
      </rPr>
      <t xml:space="preserve">Salcam(Robinia pseudoacada), Lucerna (Medicago sativa), </t>
    </r>
    <r>
      <rPr>
        <sz val="7"/>
        <color indexed="8"/>
        <rFont val="Calibri"/>
        <family val="2"/>
        <charset val="238"/>
      </rPr>
      <t xml:space="preserve">
Lemn de foc (Banksia Menziesii), </t>
    </r>
    <r>
      <rPr>
        <sz val="7"/>
        <color indexed="8"/>
        <rFont val="Calibri"/>
        <family val="2"/>
        <charset val="238"/>
      </rPr>
      <t xml:space="preserve">
caprifoi francez (Hedysarum), Eucalipt rosu (Eucalyptus camadulensis), specii de pseudo-iarba neagra (Eucryphia lucida, Eucryphia milliganii) Cytrus sp, </t>
    </r>
    <r>
      <rPr>
        <b/>
        <sz val="10"/>
        <color indexed="8"/>
        <rFont val="Calibri"/>
        <family val="2"/>
        <charset val="238"/>
      </rPr>
      <t>(zaharoza)</t>
    </r>
  </si>
  <si>
    <r>
      <t xml:space="preserve">*Miere din </t>
    </r>
    <r>
      <rPr>
        <sz val="7"/>
        <color indexed="8"/>
        <rFont val="Calibri"/>
        <family val="2"/>
        <charset val="238"/>
      </rPr>
      <t xml:space="preserve">Lavanda (Lavandula sp.), limba mielului (Borago officinalis), </t>
    </r>
    <r>
      <rPr>
        <b/>
        <sz val="10"/>
        <color indexed="8"/>
        <rFont val="Calibri"/>
        <family val="2"/>
        <charset val="238"/>
      </rPr>
      <t>(zaharoza)</t>
    </r>
  </si>
  <si>
    <t>Produse apicole (zahar invertit)</t>
  </si>
  <si>
    <t>Miere (glucoza)</t>
  </si>
  <si>
    <t>1/03.09.2024</t>
  </si>
  <si>
    <t>2/27.04.2026</t>
  </si>
  <si>
    <t>Nr. 17</t>
  </si>
  <si>
    <t>06.04.2026</t>
  </si>
  <si>
    <t>Determinarea indicelui de iod</t>
  </si>
  <si>
    <t>gr.iod /100 g.</t>
  </si>
  <si>
    <t>Nr. 18</t>
  </si>
  <si>
    <t>Determinarea indicelui de peroxid</t>
  </si>
  <si>
    <t>uleiuri de origine  vegetală</t>
  </si>
  <si>
    <t>milieq/kg.</t>
  </si>
  <si>
    <t>Grăsimide origine animala</t>
  </si>
  <si>
    <r>
      <t>cm</t>
    </r>
    <r>
      <rPr>
        <vertAlign val="superscript"/>
        <sz val="8"/>
        <color indexed="8"/>
        <rFont val="Calibri"/>
        <family val="2"/>
        <charset val="238"/>
      </rPr>
      <t>3</t>
    </r>
    <r>
      <rPr>
        <sz val="8"/>
        <color indexed="8"/>
        <rFont val="Calibri"/>
        <family val="2"/>
        <charset val="238"/>
      </rPr>
      <t xml:space="preserve"> tiosulfat de sodiu 0,01 N</t>
    </r>
  </si>
  <si>
    <t>Produse alimentare</t>
  </si>
  <si>
    <t>1/11.09.2024</t>
  </si>
  <si>
    <t>Nr. 19</t>
  </si>
  <si>
    <t>01.07.2025</t>
  </si>
  <si>
    <t>≤</t>
  </si>
  <si>
    <t xml:space="preserve">Determinarea amoniacului prin:
● determinarea azotului uşor hidrolizabil
</t>
  </si>
  <si>
    <t>Carne şi preparate de carne</t>
  </si>
  <si>
    <r>
      <t xml:space="preserve">SR 2443:2008 (carne porcine); 
</t>
    </r>
    <r>
      <rPr>
        <b/>
        <sz val="8"/>
        <color indexed="8"/>
        <rFont val="Calibri"/>
        <family val="2"/>
        <charset val="238"/>
      </rPr>
      <t>(limita maxima)</t>
    </r>
  </si>
  <si>
    <t xml:space="preserve">Zvantata
</t>
  </si>
  <si>
    <t xml:space="preserve"> mg/100g</t>
  </si>
  <si>
    <t>Refrigerata, 
Congelata</t>
  </si>
  <si>
    <r>
      <t xml:space="preserve">SR 3275:2008 (carne ovine si caprine);  
</t>
    </r>
    <r>
      <rPr>
        <b/>
        <sz val="8"/>
        <color indexed="8"/>
        <rFont val="Calibri"/>
        <family val="2"/>
        <charset val="238"/>
      </rPr>
      <t>(limita maxima)</t>
    </r>
  </si>
  <si>
    <t>mg/100g</t>
  </si>
  <si>
    <r>
      <t xml:space="preserve">SR 3275:2008 (carne ovine si caprine); 
</t>
    </r>
    <r>
      <rPr>
        <b/>
        <sz val="8"/>
        <color indexed="8"/>
        <rFont val="Calibri"/>
        <family val="2"/>
        <charset val="238"/>
      </rPr>
      <t>(limita maxima)</t>
    </r>
  </si>
  <si>
    <r>
      <t xml:space="preserve">SR 2713:2008 (carne bovine) 
</t>
    </r>
    <r>
      <rPr>
        <b/>
        <sz val="8"/>
        <color indexed="8"/>
        <rFont val="Calibri"/>
        <family val="2"/>
        <charset val="238"/>
      </rPr>
      <t>(limita maxima)</t>
    </r>
  </si>
  <si>
    <r>
      <t xml:space="preserve">SR 2713:2008 (carne bovine)
</t>
    </r>
    <r>
      <rPr>
        <b/>
        <sz val="8"/>
        <color indexed="8"/>
        <rFont val="Calibri"/>
        <family val="2"/>
        <charset val="238"/>
      </rPr>
      <t>(limita maxima)</t>
    </r>
  </si>
  <si>
    <r>
      <t xml:space="preserve">SR 7031:2008 (carne pasare)
</t>
    </r>
    <r>
      <rPr>
        <b/>
        <sz val="8"/>
        <color indexed="8"/>
        <rFont val="Calibri"/>
        <family val="2"/>
        <charset val="238"/>
      </rPr>
      <t>(limita maxima)</t>
    </r>
  </si>
  <si>
    <t xml:space="preserve">Refrigerata, 
</t>
  </si>
  <si>
    <r>
      <t xml:space="preserve">SR 7031:2008 (carne pasare)
</t>
    </r>
    <r>
      <rPr>
        <b/>
        <sz val="8"/>
        <color indexed="8"/>
        <rFont val="Calibri"/>
        <family val="2"/>
      </rPr>
      <t>(limita maxima)</t>
    </r>
  </si>
  <si>
    <t>Congelata</t>
  </si>
  <si>
    <r>
      <t>Ord.Comun al MAPDR, MSP, ANPC,
ANSVSA Nr.560/1271/339/ 210/2006 -</t>
    </r>
    <r>
      <rPr>
        <sz val="8"/>
        <color indexed="8"/>
        <rFont val="Calibri"/>
        <family val="2"/>
      </rPr>
      <t xml:space="preserve">preparate din carne (in functie de produs)
</t>
    </r>
    <r>
      <rPr>
        <b/>
        <sz val="8"/>
        <color indexed="8"/>
        <rFont val="Calibri"/>
        <family val="2"/>
      </rPr>
      <t>(limita maxima)</t>
    </r>
  </si>
  <si>
    <r>
      <rPr>
        <b/>
        <sz val="9"/>
        <color indexed="8"/>
        <rFont val="Calibri"/>
        <family val="2"/>
      </rPr>
      <t>a.Produse din carne fierte</t>
    </r>
    <r>
      <rPr>
        <sz val="10"/>
        <color indexed="8"/>
        <rFont val="Calibri"/>
        <family val="2"/>
      </rPr>
      <t xml:space="preserve">
</t>
    </r>
    <r>
      <rPr>
        <sz val="8"/>
        <color indexed="8"/>
        <rFont val="Calibri"/>
        <family val="2"/>
      </rPr>
      <t xml:space="preserve"> tobe, caltabos, sangerete,  
paste,  sunci,   rulade,   
Salamuri, din care:
- fara structura,
- cu structura,
Carnati, din care:
- fara structura,
- cu structura, </t>
    </r>
  </si>
  <si>
    <r>
      <rPr>
        <b/>
        <sz val="9"/>
        <color indexed="8"/>
        <rFont val="Calibri"/>
        <family val="2"/>
      </rPr>
      <t>b.Produse din carne afumate</t>
    </r>
    <r>
      <rPr>
        <sz val="10"/>
        <color indexed="8"/>
        <rFont val="Calibri"/>
        <family val="2"/>
      </rPr>
      <t xml:space="preserve">
</t>
    </r>
    <r>
      <rPr>
        <sz val="8"/>
        <color indexed="8"/>
        <rFont val="Calibri"/>
        <family val="2"/>
      </rPr>
      <t>- afumaturi, 
- specialitati, 
- carnati afumati la rece</t>
    </r>
  </si>
  <si>
    <r>
      <rPr>
        <b/>
        <sz val="9"/>
        <color indexed="8"/>
        <rFont val="Calibri"/>
        <family val="2"/>
      </rPr>
      <t>c.Produse din carne afumate si fierte</t>
    </r>
    <r>
      <rPr>
        <sz val="10"/>
        <color indexed="8"/>
        <rFont val="Calibri"/>
        <family val="2"/>
      </rPr>
      <t xml:space="preserve">
-s</t>
    </r>
    <r>
      <rPr>
        <sz val="8"/>
        <color indexed="8"/>
        <rFont val="Calibri"/>
        <family val="2"/>
      </rPr>
      <t xml:space="preserve">alamuri fara structura,
-carnati fara structura,
</t>
    </r>
  </si>
  <si>
    <r>
      <rPr>
        <b/>
        <sz val="9"/>
        <color indexed="8"/>
        <rFont val="Calibri"/>
        <family val="2"/>
      </rPr>
      <t>c.Produse din carne afumate si fierte</t>
    </r>
    <r>
      <rPr>
        <sz val="10"/>
        <color indexed="8"/>
        <rFont val="Calibri"/>
        <family val="2"/>
      </rPr>
      <t xml:space="preserve">
- </t>
    </r>
    <r>
      <rPr>
        <sz val="8"/>
        <color indexed="8"/>
        <rFont val="Calibri"/>
        <family val="2"/>
      </rPr>
      <t>salamuri cu structura,  
- carnati cu structura
- specialitati,  
- rulade,</t>
    </r>
  </si>
  <si>
    <r>
      <rPr>
        <b/>
        <sz val="9"/>
        <color indexed="8"/>
        <rFont val="Calibri"/>
        <family val="2"/>
      </rPr>
      <t>d.Produse din carne fierte si dublu afumate</t>
    </r>
    <r>
      <rPr>
        <sz val="10"/>
        <color indexed="8"/>
        <rFont val="Calibri"/>
        <family val="2"/>
      </rPr>
      <t xml:space="preserve">
</t>
    </r>
    <r>
      <rPr>
        <sz val="8"/>
        <color indexed="8"/>
        <rFont val="Calibri"/>
        <family val="2"/>
      </rPr>
      <t xml:space="preserve">- salamuri,
- carnati, 
- specialitati, </t>
    </r>
  </si>
  <si>
    <r>
      <rPr>
        <b/>
        <sz val="9"/>
        <color indexed="8"/>
        <rFont val="Calibri"/>
        <family val="2"/>
      </rPr>
      <t>e. Produse din carne fierte si dublu afumate si uscate</t>
    </r>
    <r>
      <rPr>
        <sz val="10"/>
        <color indexed="8"/>
        <rFont val="Calibri"/>
        <family val="2"/>
      </rPr>
      <t xml:space="preserve">
</t>
    </r>
    <r>
      <rPr>
        <sz val="8"/>
        <color indexed="8"/>
        <rFont val="Calibri"/>
        <family val="2"/>
      </rPr>
      <t xml:space="preserve">- salamuri,
- carnati, 
- specialitati, </t>
    </r>
    <r>
      <rPr>
        <sz val="10"/>
        <color indexed="8"/>
        <rFont val="Calibri"/>
        <family val="2"/>
      </rPr>
      <t xml:space="preserve">
</t>
    </r>
  </si>
  <si>
    <t>f. Produse din carne afumate si uscate
+
h. Produse din carne fierte si uscate,</t>
  </si>
  <si>
    <r>
      <rPr>
        <b/>
        <sz val="9"/>
        <color indexed="8"/>
        <rFont val="Calibri"/>
        <family val="2"/>
      </rPr>
      <t>g. Produse din carne crude- uscate</t>
    </r>
    <r>
      <rPr>
        <sz val="10"/>
        <color indexed="8"/>
        <rFont val="Calibri"/>
        <family val="2"/>
      </rPr>
      <t xml:space="preserve">
</t>
    </r>
    <r>
      <rPr>
        <sz val="8"/>
        <color indexed="8"/>
        <rFont val="Calibri"/>
        <family val="2"/>
      </rPr>
      <t>- salam de Sibiu
- salamuri
- specialitati</t>
    </r>
  </si>
  <si>
    <t xml:space="preserve">i. Produse din carne coapte,    </t>
  </si>
  <si>
    <r>
      <rPr>
        <b/>
        <sz val="9"/>
        <color indexed="8"/>
        <rFont val="Calibri"/>
        <family val="2"/>
      </rPr>
      <t>j. Produse din carne sterilizate</t>
    </r>
    <r>
      <rPr>
        <sz val="10"/>
        <color indexed="8"/>
        <rFont val="Calibri"/>
        <family val="2"/>
      </rPr>
      <t xml:space="preserve">
</t>
    </r>
    <r>
      <rPr>
        <sz val="9"/>
        <color indexed="8"/>
        <rFont val="Calibri"/>
        <family val="2"/>
      </rPr>
      <t>- conserve din carne</t>
    </r>
    <r>
      <rPr>
        <sz val="10"/>
        <color indexed="8"/>
        <rFont val="Calibri"/>
        <family val="2"/>
      </rPr>
      <t xml:space="preserve">
- conserve dietetice</t>
    </r>
  </si>
  <si>
    <t>Determinarea amoniacului prin:
● determinarea azotului bazic volatil total (ABVT)</t>
  </si>
  <si>
    <t>Pește și produse pescărești</t>
  </si>
  <si>
    <r>
      <t xml:space="preserve">Regulamentul </t>
    </r>
    <r>
      <rPr>
        <sz val="10"/>
        <color indexed="36"/>
        <rFont val="Calibri"/>
        <family val="2"/>
      </rPr>
      <t>UE 627/2019</t>
    </r>
    <r>
      <rPr>
        <sz val="10"/>
        <color indexed="8"/>
        <rFont val="Calibri"/>
        <family val="2"/>
      </rPr>
      <t xml:space="preserve"> cu modificarile si completarile ulterioare
</t>
    </r>
    <r>
      <rPr>
        <b/>
        <sz val="8"/>
        <color indexed="8"/>
        <rFont val="Calibri"/>
        <family val="2"/>
      </rPr>
      <t>(limita maxima)</t>
    </r>
  </si>
  <si>
    <t>Sebastes sp. 
Helicolenus dactylopterus
Sebastichthys capensis</t>
  </si>
  <si>
    <t xml:space="preserve">b. Speciile apartinand familiei Pleuronectide (exceptand cambula Hippoglossus sp, </t>
  </si>
  <si>
    <t xml:space="preserve">c. Salmo salar (Somon) 
(fam. Merlucide (Merlucius) si 
fam. Gadidae (Cod) </t>
  </si>
  <si>
    <t>19.06.2023</t>
  </si>
  <si>
    <t>inlocuirea Reg.CE 2074/2005 cu Reg.UE 627/2019, cu modificarile si competarile ulterioare</t>
  </si>
  <si>
    <t xml:space="preserve">1/05.08.2024 </t>
  </si>
  <si>
    <t>s-au revizuit im in urma relocarii la sediu nou</t>
  </si>
  <si>
    <t>2/01.07.2025</t>
  </si>
  <si>
    <t>s-a revizuit im la azotul usor hidrolizabil</t>
  </si>
  <si>
    <t>Nr. 20</t>
  </si>
  <si>
    <r>
      <t xml:space="preserve">Determinarea clorurii de sodiu /clorurilor
</t>
    </r>
    <r>
      <rPr>
        <b/>
        <sz val="10"/>
        <color indexed="8"/>
        <rFont val="Calibri"/>
        <family val="2"/>
        <charset val="238"/>
      </rPr>
      <t>Titrare volumetrică</t>
    </r>
  </si>
  <si>
    <t xml:space="preserve">Apă potabilă (utilizată  în
procesul tehnologic), apă
destinată adapării
animalelor, apă de
suprafaţă, apă subterană </t>
  </si>
  <si>
    <r>
      <t xml:space="preserve">Ordonanta 7/2023
</t>
    </r>
    <r>
      <rPr>
        <b/>
        <sz val="8"/>
        <color indexed="8"/>
        <rFont val="Calibri"/>
        <family val="2"/>
        <charset val="238"/>
      </rPr>
      <t>(limita superioara maxima)</t>
    </r>
  </si>
  <si>
    <t xml:space="preserve">Apă utilizată  în
procesul tehnologic </t>
  </si>
  <si>
    <t>mg/l</t>
  </si>
  <si>
    <t>Determinarea clorurii de sodiu /clorurilor
Titrare potenţiometrică</t>
  </si>
  <si>
    <r>
      <t xml:space="preserve">SR 1981:2008- branza telemea
</t>
    </r>
    <r>
      <rPr>
        <b/>
        <sz val="8"/>
        <color indexed="8"/>
        <rFont val="Calibri"/>
        <family val="2"/>
        <charset val="238"/>
      </rPr>
      <t>(limita inferioara maxima)</t>
    </r>
  </si>
  <si>
    <t>Din telemea maturata, NaCl=2.5-4%</t>
  </si>
  <si>
    <r>
      <t xml:space="preserve">SR 1981:2008- branza telemea
</t>
    </r>
    <r>
      <rPr>
        <b/>
        <sz val="8"/>
        <color indexed="8"/>
        <rFont val="Calibri"/>
        <family val="2"/>
        <charset val="238"/>
      </rPr>
      <t>(limita superioara maxima)</t>
    </r>
  </si>
  <si>
    <r>
      <t xml:space="preserve">Determinarea clorurii de sodiu /clorurilor
</t>
    </r>
    <r>
      <rPr>
        <b/>
        <sz val="10"/>
        <color indexed="8"/>
        <rFont val="Calibri"/>
        <family val="2"/>
        <charset val="238"/>
      </rPr>
      <t>Titrare potenţiometrică</t>
    </r>
  </si>
  <si>
    <t xml:space="preserve">SR 1981:2008- branza telemea
</t>
  </si>
  <si>
    <t>Din telemea proaspata,  
NaCl=2.5-3.5%</t>
  </si>
  <si>
    <r>
      <t xml:space="preserve">SR 1286+A1:1997 pt. branzeturi cu pasta oparita(cascaval)
</t>
    </r>
    <r>
      <rPr>
        <b/>
        <sz val="8"/>
        <color indexed="8"/>
        <rFont val="Calibri"/>
        <family val="2"/>
        <charset val="238"/>
      </rPr>
      <t>(limita superioara maxima)</t>
    </r>
  </si>
  <si>
    <t>Din lapte de oaie. 
Din amestec de lapte de oaie si lapte de vaca,  
NaCl max 3,5%</t>
  </si>
  <si>
    <t>Din lapte de vaca,
Din amestec de lapte de bivolita si lapte de vaca  
NaCl max 3,0%</t>
  </si>
  <si>
    <r>
      <rPr>
        <sz val="9"/>
        <color indexed="8"/>
        <rFont val="Calibri"/>
        <family val="2"/>
        <charset val="238"/>
      </rPr>
      <t>Ord.Comun al MAPDR, MSP, ANPC, ANSVSA Nr.560/1271/33</t>
    </r>
    <r>
      <rPr>
        <sz val="10"/>
        <color indexed="8"/>
        <rFont val="Calibri"/>
        <family val="2"/>
        <charset val="238"/>
      </rPr>
      <t>9/ 210/2006 -</t>
    </r>
    <r>
      <rPr>
        <sz val="8"/>
        <color indexed="8"/>
        <rFont val="Calibri"/>
        <family val="2"/>
        <charset val="238"/>
      </rPr>
      <t>preparate din carne (in functie de produs)</t>
    </r>
    <r>
      <rPr>
        <sz val="8"/>
        <color indexed="8"/>
        <rFont val="Calibri"/>
        <family val="2"/>
        <charset val="238"/>
      </rPr>
      <t xml:space="preserve">
</t>
    </r>
    <r>
      <rPr>
        <b/>
        <sz val="8"/>
        <color indexed="8"/>
        <rFont val="Calibri"/>
        <family val="2"/>
        <charset val="238"/>
      </rPr>
      <t>(limita superioara maxima)</t>
    </r>
  </si>
  <si>
    <r>
      <rPr>
        <b/>
        <sz val="10"/>
        <color indexed="8"/>
        <rFont val="Calibri"/>
        <family val="2"/>
        <charset val="238"/>
      </rPr>
      <t>a.Produse din carne fierte</t>
    </r>
    <r>
      <rPr>
        <b/>
        <sz val="10"/>
        <color indexed="8"/>
        <rFont val="Calibri"/>
        <family val="2"/>
        <charset val="238"/>
      </rPr>
      <t xml:space="preserve">
</t>
    </r>
    <r>
      <rPr>
        <sz val="8"/>
        <color indexed="8"/>
        <rFont val="Calibri"/>
        <family val="2"/>
        <charset val="238"/>
      </rPr>
      <t xml:space="preserve">-tobe, caltabos, sangerete, paste, </t>
    </r>
    <r>
      <rPr>
        <sz val="8"/>
        <color indexed="8"/>
        <rFont val="Calibri"/>
        <family val="2"/>
        <charset val="238"/>
      </rPr>
      <t xml:space="preserve">
sunci,  rulade,  </t>
    </r>
    <r>
      <rPr>
        <sz val="8"/>
        <color indexed="8"/>
        <rFont val="Calibri"/>
        <family val="2"/>
        <charset val="238"/>
      </rPr>
      <t xml:space="preserve">
Salamuri,din care:</t>
    </r>
    <r>
      <rPr>
        <sz val="8"/>
        <color indexed="8"/>
        <rFont val="Calibri"/>
        <family val="2"/>
        <charset val="238"/>
      </rPr>
      <t xml:space="preserve">
-fara structura, </t>
    </r>
    <r>
      <rPr>
        <sz val="8"/>
        <color indexed="8"/>
        <rFont val="Calibri"/>
        <family val="2"/>
        <charset val="238"/>
      </rPr>
      <t xml:space="preserve">
-cu structura,  </t>
    </r>
    <r>
      <rPr>
        <sz val="8"/>
        <color indexed="8"/>
        <rFont val="Calibri"/>
        <family val="2"/>
        <charset val="238"/>
      </rPr>
      <t xml:space="preserve">
Carnati, din care:</t>
    </r>
    <r>
      <rPr>
        <sz val="8"/>
        <color indexed="8"/>
        <rFont val="Calibri"/>
        <family val="2"/>
        <charset val="238"/>
      </rPr>
      <t xml:space="preserve">
-fara structura</t>
    </r>
    <r>
      <rPr>
        <sz val="8"/>
        <color indexed="8"/>
        <rFont val="Calibri"/>
        <family val="2"/>
        <charset val="238"/>
      </rPr>
      <t xml:space="preserve">
-cu structura</t>
    </r>
    <r>
      <rPr>
        <sz val="8"/>
        <color indexed="8"/>
        <rFont val="Calibri"/>
        <family val="2"/>
        <charset val="238"/>
      </rPr>
      <t xml:space="preserve">
Produse fierte</t>
    </r>
  </si>
  <si>
    <r>
      <rPr>
        <b/>
        <sz val="10"/>
        <color indexed="8"/>
        <rFont val="Calibri"/>
        <family val="2"/>
        <charset val="238"/>
      </rPr>
      <t>a.Produse din carne fierte</t>
    </r>
    <r>
      <rPr>
        <b/>
        <sz val="10"/>
        <color indexed="8"/>
        <rFont val="Calibri"/>
        <family val="2"/>
        <charset val="238"/>
      </rPr>
      <t xml:space="preserve">
</t>
    </r>
    <r>
      <rPr>
        <sz val="8"/>
        <color indexed="8"/>
        <rFont val="Calibri"/>
        <family val="2"/>
        <charset val="238"/>
      </rPr>
      <t>-produse in aspic</t>
    </r>
  </si>
  <si>
    <r>
      <rPr>
        <b/>
        <sz val="10"/>
        <color indexed="8"/>
        <rFont val="Calibri"/>
        <family val="2"/>
        <charset val="238"/>
      </rPr>
      <t>a.Produse din carne fierte</t>
    </r>
    <r>
      <rPr>
        <b/>
        <sz val="10"/>
        <color indexed="8"/>
        <rFont val="Calibri"/>
        <family val="2"/>
        <charset val="238"/>
      </rPr>
      <t xml:space="preserve">
</t>
    </r>
    <r>
      <rPr>
        <sz val="8"/>
        <color indexed="8"/>
        <rFont val="Calibri"/>
        <family val="2"/>
        <charset val="238"/>
      </rPr>
      <t>-Semiconserve din carne</t>
    </r>
  </si>
  <si>
    <r>
      <rPr>
        <b/>
        <sz val="10"/>
        <color indexed="8"/>
        <rFont val="Calibri"/>
        <family val="2"/>
        <charset val="238"/>
      </rPr>
      <t>b.Produse din carne afumate</t>
    </r>
    <r>
      <rPr>
        <b/>
        <sz val="10"/>
        <color indexed="8"/>
        <rFont val="Calibri"/>
        <family val="2"/>
        <charset val="238"/>
      </rPr>
      <t xml:space="preserve">
</t>
    </r>
    <r>
      <rPr>
        <sz val="8"/>
        <color indexed="8"/>
        <rFont val="Calibri"/>
        <family val="2"/>
        <charset val="238"/>
      </rPr>
      <t>-afumaturi,  NaCl max. 4%</t>
    </r>
  </si>
  <si>
    <r>
      <rPr>
        <b/>
        <sz val="10"/>
        <color indexed="8"/>
        <rFont val="Calibri"/>
        <family val="2"/>
        <charset val="238"/>
      </rPr>
      <t>b.Produse din carne afumate</t>
    </r>
    <r>
      <rPr>
        <b/>
        <sz val="10"/>
        <color indexed="8"/>
        <rFont val="Calibri"/>
        <family val="2"/>
        <charset val="238"/>
      </rPr>
      <t xml:space="preserve">
</t>
    </r>
    <r>
      <rPr>
        <sz val="8"/>
        <color indexed="8"/>
        <rFont val="Calibri"/>
        <family val="2"/>
        <charset val="238"/>
      </rPr>
      <t xml:space="preserve">
-specialitati, NaCl max. 5%</t>
    </r>
  </si>
  <si>
    <r>
      <rPr>
        <b/>
        <sz val="10"/>
        <color indexed="8"/>
        <rFont val="Calibri"/>
        <family val="2"/>
        <charset val="238"/>
      </rPr>
      <t>b.Produse din carne afumate</t>
    </r>
    <r>
      <rPr>
        <b/>
        <sz val="10"/>
        <color indexed="8"/>
        <rFont val="Calibri"/>
        <family val="2"/>
        <charset val="238"/>
      </rPr>
      <t xml:space="preserve">
</t>
    </r>
    <r>
      <rPr>
        <sz val="8"/>
        <color indexed="8"/>
        <rFont val="Calibri"/>
        <family val="2"/>
        <charset val="238"/>
      </rPr>
      <t>-carnati afumati la rece NaCl max. 3%</t>
    </r>
  </si>
  <si>
    <r>
      <rPr>
        <b/>
        <sz val="10"/>
        <color indexed="8"/>
        <rFont val="Calibri"/>
        <family val="2"/>
        <charset val="238"/>
      </rPr>
      <t>c.Produse din carne afumate si fierte</t>
    </r>
    <r>
      <rPr>
        <b/>
        <sz val="10"/>
        <color indexed="8"/>
        <rFont val="Calibri"/>
        <family val="2"/>
        <charset val="238"/>
      </rPr>
      <t xml:space="preserve">
</t>
    </r>
    <r>
      <rPr>
        <sz val="8"/>
        <color indexed="8"/>
        <rFont val="Calibri"/>
        <family val="2"/>
        <charset val="238"/>
      </rPr>
      <t>Salamuri,din care:</t>
    </r>
    <r>
      <rPr>
        <sz val="8"/>
        <color indexed="8"/>
        <rFont val="Calibri"/>
        <family val="2"/>
        <charset val="238"/>
      </rPr>
      <t xml:space="preserve">
-fara structura</t>
    </r>
    <r>
      <rPr>
        <sz val="8"/>
        <color indexed="8"/>
        <rFont val="Calibri"/>
        <family val="2"/>
        <charset val="238"/>
      </rPr>
      <t xml:space="preserve">
-cu structura</t>
    </r>
    <r>
      <rPr>
        <sz val="8"/>
        <color indexed="8"/>
        <rFont val="Calibri"/>
        <family val="2"/>
        <charset val="238"/>
      </rPr>
      <t xml:space="preserve">
Carnati, din care:</t>
    </r>
    <r>
      <rPr>
        <sz val="8"/>
        <color indexed="8"/>
        <rFont val="Calibri"/>
        <family val="2"/>
        <charset val="238"/>
      </rPr>
      <t xml:space="preserve">
-fara structura</t>
    </r>
    <r>
      <rPr>
        <sz val="8"/>
        <color indexed="8"/>
        <rFont val="Calibri"/>
        <family val="2"/>
        <charset val="238"/>
      </rPr>
      <t xml:space="preserve">
-cu structura</t>
    </r>
    <r>
      <rPr>
        <sz val="8"/>
        <color indexed="8"/>
        <rFont val="Calibri"/>
        <family val="2"/>
        <charset val="238"/>
      </rPr>
      <t xml:space="preserve">
Rulade</t>
    </r>
  </si>
  <si>
    <r>
      <rPr>
        <b/>
        <sz val="10"/>
        <color indexed="8"/>
        <rFont val="Calibri"/>
        <family val="2"/>
        <charset val="238"/>
      </rPr>
      <t>c.Produse din carne afumate si fierte</t>
    </r>
    <r>
      <rPr>
        <b/>
        <sz val="10"/>
        <color indexed="8"/>
        <rFont val="Calibri"/>
        <family val="2"/>
        <charset val="238"/>
      </rPr>
      <t xml:space="preserve">
</t>
    </r>
    <r>
      <rPr>
        <sz val="8"/>
        <color indexed="8"/>
        <rFont val="Calibri"/>
        <family val="2"/>
        <charset val="238"/>
      </rPr>
      <t>Specialitati</t>
    </r>
  </si>
  <si>
    <r>
      <rPr>
        <b/>
        <sz val="10"/>
        <color indexed="8"/>
        <rFont val="Calibri"/>
        <family val="2"/>
        <charset val="238"/>
      </rPr>
      <t>d.Produse din carne fierte si dublu afumate</t>
    </r>
    <r>
      <rPr>
        <b/>
        <sz val="10"/>
        <color indexed="8"/>
        <rFont val="Calibri"/>
        <family val="2"/>
        <charset val="238"/>
      </rPr>
      <t xml:space="preserve">
</t>
    </r>
    <r>
      <rPr>
        <sz val="8"/>
        <color indexed="8"/>
        <rFont val="Calibri"/>
        <family val="2"/>
        <charset val="238"/>
      </rPr>
      <t xml:space="preserve">-salamuri,  </t>
    </r>
    <r>
      <rPr>
        <sz val="8"/>
        <color indexed="8"/>
        <rFont val="Calibri"/>
        <family val="2"/>
        <charset val="238"/>
      </rPr>
      <t xml:space="preserve">
-carnati</t>
    </r>
  </si>
  <si>
    <r>
      <rPr>
        <b/>
        <sz val="10"/>
        <color indexed="8"/>
        <rFont val="Calibri"/>
        <family val="2"/>
        <charset val="238"/>
      </rPr>
      <t>d.Produse din carne fierte si dublu afumate</t>
    </r>
    <r>
      <rPr>
        <b/>
        <sz val="10"/>
        <color indexed="8"/>
        <rFont val="Calibri"/>
        <family val="2"/>
        <charset val="238"/>
      </rPr>
      <t xml:space="preserve">
</t>
    </r>
    <r>
      <rPr>
        <sz val="8"/>
        <color indexed="8"/>
        <rFont val="Calibri"/>
        <family val="2"/>
        <charset val="238"/>
      </rPr>
      <t>-specialitati</t>
    </r>
  </si>
  <si>
    <r>
      <rPr>
        <b/>
        <sz val="10"/>
        <color indexed="8"/>
        <rFont val="Calibri"/>
        <family val="2"/>
        <charset val="238"/>
      </rPr>
      <t>e.Produse din carne fierte si dublu afumate si uscate</t>
    </r>
    <r>
      <rPr>
        <b/>
        <sz val="10"/>
        <color indexed="8"/>
        <rFont val="Calibri"/>
        <family val="2"/>
        <charset val="238"/>
      </rPr>
      <t xml:space="preserve">
</t>
    </r>
    <r>
      <rPr>
        <sz val="8"/>
        <color indexed="8"/>
        <rFont val="Calibri"/>
        <family val="2"/>
        <charset val="238"/>
      </rPr>
      <t xml:space="preserve">-salamuri,  </t>
    </r>
    <r>
      <rPr>
        <sz val="8"/>
        <color indexed="8"/>
        <rFont val="Calibri"/>
        <family val="2"/>
        <charset val="238"/>
      </rPr>
      <t xml:space="preserve">
-carnati</t>
    </r>
    <r>
      <rPr>
        <sz val="8"/>
        <color indexed="8"/>
        <rFont val="Calibri"/>
        <family val="2"/>
        <charset val="238"/>
      </rPr>
      <t xml:space="preserve">
-specialitati</t>
    </r>
  </si>
  <si>
    <t>f. Produse din carne crude-uscate</t>
  </si>
  <si>
    <r>
      <t xml:space="preserve">g. Produse din carne crude-uscate
</t>
    </r>
    <r>
      <rPr>
        <sz val="10"/>
        <color indexed="8"/>
        <rFont val="Calibri"/>
        <family val="2"/>
        <charset val="238"/>
      </rPr>
      <t xml:space="preserve">-salam de Sibiu, </t>
    </r>
    <r>
      <rPr>
        <sz val="10"/>
        <color indexed="8"/>
        <rFont val="Calibri"/>
        <family val="2"/>
        <charset val="238"/>
      </rPr>
      <t xml:space="preserve">
-salamuri, </t>
    </r>
    <r>
      <rPr>
        <sz val="10"/>
        <color indexed="8"/>
        <rFont val="Calibri"/>
        <family val="2"/>
        <charset val="238"/>
      </rPr>
      <t xml:space="preserve">
-carnati</t>
    </r>
  </si>
  <si>
    <r>
      <t xml:space="preserve">g. Produse din carne crude-uscate
</t>
    </r>
    <r>
      <rPr>
        <sz val="10"/>
        <color indexed="8"/>
        <rFont val="Calibri"/>
        <family val="2"/>
        <charset val="238"/>
      </rPr>
      <t>-specialitati</t>
    </r>
  </si>
  <si>
    <t>h. Produse din carne fierte si uscate
i. Produse din carne coapte</t>
  </si>
  <si>
    <r>
      <rPr>
        <b/>
        <sz val="10"/>
        <color indexed="8"/>
        <rFont val="Calibri"/>
        <family val="2"/>
        <charset val="238"/>
      </rPr>
      <t>j. Produse din carne sterilizate</t>
    </r>
    <r>
      <rPr>
        <b/>
        <sz val="10"/>
        <color indexed="8"/>
        <rFont val="Calibri"/>
        <family val="2"/>
        <charset val="238"/>
      </rPr>
      <t xml:space="preserve">
</t>
    </r>
    <r>
      <rPr>
        <sz val="10"/>
        <color indexed="8"/>
        <rFont val="Calibri"/>
        <family val="2"/>
        <charset val="238"/>
      </rPr>
      <t xml:space="preserve">- conserve din carne
- pateuri
- paste din carne
- conserve mixte
</t>
    </r>
  </si>
  <si>
    <r>
      <rPr>
        <b/>
        <sz val="10"/>
        <color indexed="8"/>
        <rFont val="Calibri"/>
        <family val="2"/>
        <charset val="238"/>
      </rPr>
      <t>j. Produse din carne sterilizate</t>
    </r>
    <r>
      <rPr>
        <b/>
        <sz val="10"/>
        <color indexed="8"/>
        <rFont val="Calibri"/>
        <family val="2"/>
        <charset val="238"/>
      </rPr>
      <t xml:space="preserve">
</t>
    </r>
    <r>
      <rPr>
        <sz val="10"/>
        <color indexed="8"/>
        <rFont val="Calibri"/>
        <family val="2"/>
        <charset val="238"/>
      </rPr>
      <t xml:space="preserve">- conserve dietetice
</t>
    </r>
  </si>
  <si>
    <r>
      <rPr>
        <b/>
        <sz val="10"/>
        <color indexed="8"/>
        <rFont val="Calibri"/>
        <family val="2"/>
        <charset val="238"/>
      </rPr>
      <t>j. Produse din carne sterilizate</t>
    </r>
    <r>
      <rPr>
        <b/>
        <sz val="10"/>
        <color indexed="8"/>
        <rFont val="Calibri"/>
        <family val="2"/>
        <charset val="238"/>
      </rPr>
      <t xml:space="preserve">
</t>
    </r>
    <r>
      <rPr>
        <sz val="10"/>
        <color indexed="8"/>
        <rFont val="Calibri"/>
        <family val="2"/>
        <charset val="238"/>
      </rPr>
      <t xml:space="preserve">- conserve pentru copii
</t>
    </r>
  </si>
  <si>
    <t>Adaugare observatie legata de declaratia de conformitate pentru toate produsele din carne</t>
  </si>
  <si>
    <t>2/27.01.2023</t>
  </si>
  <si>
    <t>3/29.08.2024</t>
  </si>
  <si>
    <t>4/ 03.09.2024</t>
  </si>
  <si>
    <t>s-au revizuit im produse carne dupa relocarea la sediu nou</t>
  </si>
  <si>
    <t>5/19.11.2025</t>
  </si>
  <si>
    <t>Nr. 21</t>
  </si>
  <si>
    <t>Determinarea conţinutului de granule de polen</t>
  </si>
  <si>
    <t>SR 784-2/2009
(limita minima)</t>
  </si>
  <si>
    <t xml:space="preserve">Miere de salcam-superioara
Miere de tei </t>
  </si>
  <si>
    <t xml:space="preserve">Atunci cand rezultatul este in apropierea limitei prevazuta de reglementare, si prin asociere cu IM exista riscul ca valoare sa adevarata sa fie in afara limitei, aceasta se va trece in BA </t>
  </si>
  <si>
    <t>Miere de salcam cal.I.
Miere de zmeura</t>
  </si>
  <si>
    <t>Miere de Floarea soarelui</t>
  </si>
  <si>
    <t xml:space="preserve">Miere de izma </t>
  </si>
  <si>
    <t>2/28.04.2026</t>
  </si>
  <si>
    <t>Nr. 22</t>
  </si>
  <si>
    <t>03.09.2024</t>
  </si>
  <si>
    <t>Identificarea hidrogenului sulfurat</t>
  </si>
  <si>
    <t>SR 2443:2008 (carne porcine);</t>
  </si>
  <si>
    <t xml:space="preserve">Carne porcine
Zvantata, 
Refrigerata,  
Congelata,   </t>
  </si>
  <si>
    <r>
      <t>Negativa</t>
    </r>
    <r>
      <rPr>
        <sz val="11"/>
        <color indexed="9"/>
        <rFont val="Calibri"/>
        <family val="2"/>
        <charset val="238"/>
      </rPr>
      <t>/</t>
    </r>
    <r>
      <rPr>
        <sz val="11"/>
        <color rgb="FF000000"/>
        <rFont val="Calibri"/>
        <family val="2"/>
        <charset val="238"/>
      </rPr>
      <t xml:space="preserve"> </t>
    </r>
    <r>
      <rPr>
        <sz val="11"/>
        <color indexed="9"/>
        <rFont val="Calibri"/>
        <family val="2"/>
        <charset val="238"/>
      </rPr>
      <t>Pozitiva</t>
    </r>
  </si>
  <si>
    <t>SR 3275:2008 (carne ovine si caprine);</t>
  </si>
  <si>
    <t xml:space="preserve">Carne ovine si caprine
Zvantata, 
Refrigerata,  
Congelata,   </t>
  </si>
  <si>
    <t>SR 2713:2008 (carne bovine);</t>
  </si>
  <si>
    <t xml:space="preserve">Carne bovine
Zvantata, 
Refrigerata,  
Congelata,   </t>
  </si>
  <si>
    <t>SR 7031:2008 (carne pasare);</t>
  </si>
  <si>
    <t xml:space="preserve">Carne pasare
Refrigerata,  
Congelata,   </t>
  </si>
  <si>
    <t>1/04.08.2023</t>
  </si>
  <si>
    <t>s-a scos matricea preparate din carne</t>
  </si>
  <si>
    <t>actualizare date dupa relocare in sediu nou</t>
  </si>
  <si>
    <t>Nr. 23</t>
  </si>
  <si>
    <t>Apreciere a stadiului de oxidare a grăsimii (R. Kreiss și indice de peroxid)</t>
  </si>
  <si>
    <t>Ord.Comun al MAPDR,MSP,ANPC, ANSVSA Nr.560/1271/339/210/2006 -preparate din carne</t>
  </si>
  <si>
    <t>preparate din carne</t>
  </si>
  <si>
    <t>Nr. 24</t>
  </si>
  <si>
    <t>Identificarea amoniacului în stare liberă cu Reactiv Nessler</t>
  </si>
  <si>
    <t>Nr. 25</t>
  </si>
  <si>
    <t>24.06.2026</t>
  </si>
  <si>
    <t xml:space="preserve">Determinarea coloranţilor solubili în apă prin HPLC:
tartrazina </t>
  </si>
  <si>
    <t>Produse de origine nonanimală</t>
  </si>
  <si>
    <r>
      <t xml:space="preserve">Reg.CE 1333/2008, cu modif.si complet.ulterioare
</t>
    </r>
    <r>
      <rPr>
        <b/>
        <sz val="10"/>
        <color indexed="8"/>
        <rFont val="Calibri"/>
        <family val="2"/>
        <charset val="238"/>
      </rPr>
      <t>(limita maxima)</t>
    </r>
  </si>
  <si>
    <t>Mustar</t>
  </si>
  <si>
    <t>mg/kg</t>
  </si>
  <si>
    <t>bauturi racoritoare</t>
  </si>
  <si>
    <t>produse dulci</t>
  </si>
  <si>
    <r>
      <t xml:space="preserve">Reg.CE 1333/2008, cu modif.si complet.ulterioare
</t>
    </r>
    <r>
      <rPr>
        <b/>
        <sz val="8"/>
        <color indexed="8"/>
        <rFont val="Calibri"/>
        <family val="2"/>
        <charset val="238"/>
      </rPr>
      <t>(colorantul  nu trebuie sa existe in matricea mentionata)</t>
    </r>
  </si>
  <si>
    <t>condimente</t>
  </si>
  <si>
    <r>
      <t xml:space="preserve">Fara MRL,
</t>
    </r>
    <r>
      <rPr>
        <sz val="8"/>
        <color indexed="8"/>
        <rFont val="Calibri"/>
        <family val="2"/>
        <charset val="238"/>
      </rPr>
      <t>(subst. nu trebuie sa fie prezenta)</t>
    </r>
  </si>
  <si>
    <t>* conform preved. doc.referinta = colorantul  nu trebuie sa existe in matricea mentionata</t>
  </si>
  <si>
    <t>paste fainoase</t>
  </si>
  <si>
    <t>inghetate</t>
  </si>
  <si>
    <t>cereale mic dejun</t>
  </si>
  <si>
    <t>Produse de origine animala (peste si produse de pescarie prelucrate)</t>
  </si>
  <si>
    <r>
      <t xml:space="preserve">Reg.CE 1333/2008, cu modif.si complet.ulterioare
</t>
    </r>
    <r>
      <rPr>
        <b/>
        <sz val="8"/>
        <color indexed="10"/>
        <rFont val="Calibri"/>
        <family val="2"/>
        <charset val="238"/>
      </rPr>
      <t>(colorantul  nu trebuie sa existe in matricea mentionata)</t>
    </r>
  </si>
  <si>
    <t>pasta de peste/crustacee si peste afumat</t>
  </si>
  <si>
    <t>Determinarea coloranţilor solubili în apă prin HPLC:
sunset yellow</t>
  </si>
  <si>
    <t>nu exista</t>
  </si>
  <si>
    <t xml:space="preserve">Determinarea coloranţilor solubili în apă prin HPLC:
sunset yellow </t>
  </si>
  <si>
    <t>Determinarea coloranţilor solubili în apă prin HPLC:
pounceau 4 red</t>
  </si>
  <si>
    <t>Determinarea coloranţilor solubili în apă prin HPLC:
red 2 g</t>
  </si>
  <si>
    <t>Determinarea coloranţilor solubili în apă prin HPLC:
amarant</t>
  </si>
  <si>
    <t>Determinarea coloranţilor solubili în apă prin HPLC:
eritrozina</t>
  </si>
  <si>
    <t>Determinarea coloranţilor solubili în apă prin HPLC:
briliant blue</t>
  </si>
  <si>
    <t>Determinarea coloranţilor solubili în apă prin HPLC:
green s</t>
  </si>
  <si>
    <t>Determinarea coloranţilor solubili în apă prin HPLC:
alura red</t>
  </si>
  <si>
    <t>Adaugare coloranti si matrici + modificare valori la IM</t>
  </si>
  <si>
    <t>2/13.09.2024</t>
  </si>
  <si>
    <t>3/24.06.2026</t>
  </si>
  <si>
    <t>s-au revizuit im si s-au introdus noi matrici pentru determinarea colorantilor solubili in apa</t>
  </si>
  <si>
    <t>Nr. 26</t>
  </si>
  <si>
    <t xml:space="preserve">Determinarea conservanților prin HPLC:
Acidul benzoic şi benzoaţi; </t>
  </si>
  <si>
    <t>Gem</t>
  </si>
  <si>
    <t>Conserve de legume si fructe</t>
  </si>
  <si>
    <t>paste tomate</t>
  </si>
  <si>
    <t>* conform prevederilor regulamentului la care se face referire la concluzie, conservantul respectiv nu trebuie sa existe in matricea mentionata</t>
  </si>
  <si>
    <t>Determinarea conservanților prin HPLC:
Acidul sorbic și sorbați</t>
  </si>
  <si>
    <r>
      <t xml:space="preserve">Reg.CE 1333/2008, cu modif.si complet.ulterioare
</t>
    </r>
    <r>
      <rPr>
        <b/>
        <sz val="10"/>
        <color indexed="30"/>
        <rFont val="Calibri"/>
        <family val="2"/>
        <charset val="238"/>
      </rPr>
      <t>(limita maxima)</t>
    </r>
  </si>
  <si>
    <t>Rez≤878  mg/kg= indeplineste cerintele specificate</t>
  </si>
  <si>
    <r>
      <t>Rez</t>
    </r>
    <r>
      <rPr>
        <sz val="8"/>
        <color indexed="30"/>
        <rFont val="Arial Narrow"/>
        <family val="2"/>
        <charset val="238"/>
      </rPr>
      <t>&gt;</t>
    </r>
    <r>
      <rPr>
        <sz val="8"/>
        <color indexed="30"/>
        <rFont val="Calibri"/>
        <family val="2"/>
        <charset val="238"/>
      </rPr>
      <t>1122  mg/kg= nu indeplineste cerintele specificate</t>
    </r>
  </si>
  <si>
    <t>878mg/kg&lt; Rez≤1122mg/kg=prezinta risc de neandeplinire a cerintelor specificate</t>
  </si>
  <si>
    <t>Rez≤883  mg/kg= indeplineste cerintele specificate</t>
  </si>
  <si>
    <r>
      <t>Rez</t>
    </r>
    <r>
      <rPr>
        <sz val="8"/>
        <color indexed="30"/>
        <rFont val="Arial Narrow"/>
        <family val="2"/>
        <charset val="238"/>
      </rPr>
      <t>&gt;</t>
    </r>
    <r>
      <rPr>
        <sz val="8"/>
        <color indexed="30"/>
        <rFont val="Calibri"/>
        <family val="2"/>
        <charset val="238"/>
      </rPr>
      <t>1116  mg/kg= nu indeplineste cerintele specificate</t>
    </r>
  </si>
  <si>
    <t>878mg/kg&lt; Rez≤1116mg/kg=prezinta risc de neandeplinire a cerintelor specificate</t>
  </si>
  <si>
    <t>pasta tomate</t>
  </si>
  <si>
    <t>introducere matrici noi</t>
  </si>
  <si>
    <t>2/04.10.2023</t>
  </si>
  <si>
    <t>s-a completat cu matricile pentru acidul sorbic</t>
  </si>
  <si>
    <t>3/02.09.2024</t>
  </si>
  <si>
    <t>4/24.06.2026</t>
  </si>
  <si>
    <t>s-au revizuit im si s-au adaugat matrici noi la conservanti</t>
  </si>
  <si>
    <t>Nr. 27</t>
  </si>
  <si>
    <t>Determinarea îndulcitorilor prin HPLC:
Acesulfam K(E950);</t>
  </si>
  <si>
    <t>Determinarea îndulcitorilor prin HPLC:
 Aspartam (E 951)</t>
  </si>
  <si>
    <t>Determinarea îndulcitorilor prin HPLC:
 Zaharină (E 954);</t>
  </si>
  <si>
    <t>produse zaharoare</t>
  </si>
  <si>
    <t>Determinarea îndulcitorilor prin HPLC:
Zaharină (E 954)</t>
  </si>
  <si>
    <t>mustar si sosuri</t>
  </si>
  <si>
    <t>Rez≤275mg/kg= indeplinsete cerintele specificate</t>
  </si>
  <si>
    <r>
      <t>Rez</t>
    </r>
    <r>
      <rPr>
        <sz val="8"/>
        <color indexed="30"/>
        <rFont val="Arial Narrow"/>
        <family val="2"/>
        <charset val="238"/>
      </rPr>
      <t>&gt;</t>
    </r>
    <r>
      <rPr>
        <sz val="8"/>
        <color indexed="30"/>
        <rFont val="Calibri"/>
        <family val="2"/>
        <charset val="238"/>
      </rPr>
      <t>425mg/kg=nu indeplinsete cerintele specificate</t>
    </r>
  </si>
  <si>
    <t>275mg/kg&lt;Rez≤425mg/kg=prezinta risc de neandeplinire a cerintelor specificate</t>
  </si>
  <si>
    <t>Rez≤249mg/kg= indeplinsete cerintele specificate</t>
  </si>
  <si>
    <r>
      <t>Rez</t>
    </r>
    <r>
      <rPr>
        <sz val="8"/>
        <color indexed="30"/>
        <rFont val="Arial Narrow"/>
        <family val="2"/>
        <charset val="238"/>
      </rPr>
      <t>&gt;391</t>
    </r>
    <r>
      <rPr>
        <sz val="8"/>
        <color indexed="30"/>
        <rFont val="Calibri"/>
        <family val="2"/>
        <charset val="238"/>
      </rPr>
      <t>mg/kg=nu indeplinsete cerintele specificate</t>
    </r>
  </si>
  <si>
    <t>249mg/kg&lt;Rez≤391mg/kg=prezinta risc de neandeplinire a cerintelor specificate</t>
  </si>
  <si>
    <r>
      <rPr>
        <sz val="10"/>
        <color rgb="FF0066CC"/>
        <rFont val="Calibri"/>
        <family val="2"/>
        <charset val="238"/>
      </rPr>
      <t xml:space="preserve">Reg.CE 1333/2008, cu modif.si complet.ulterioare
</t>
    </r>
    <r>
      <rPr>
        <b/>
        <sz val="10"/>
        <color rgb="FF0066CC"/>
        <rFont val="Calibri"/>
        <family val="2"/>
        <charset val="238"/>
      </rPr>
      <t>(limita maxima)</t>
    </r>
  </si>
  <si>
    <t>conserve freucte/legume</t>
  </si>
  <si>
    <t>S-au reactualizat incertitudinile de masurare</t>
  </si>
  <si>
    <t>S-au completat matricile mustar si sosuri</t>
  </si>
  <si>
    <t>s-au revizuit im pentru determinarea indulcitorilor</t>
  </si>
  <si>
    <t>s-au revizuit im si s-au adaugat matrici noi pentru determinarea indulcitorilor</t>
  </si>
  <si>
    <t>Nr. 28</t>
  </si>
  <si>
    <t>Regula de decizie</t>
  </si>
  <si>
    <t xml:space="preserve">Determinarea  hidrocarburilor aromatice policlice (HAP) prin  UHPLC-FLD:
-benzo (a) piren, 
</t>
  </si>
  <si>
    <t xml:space="preserve">Produse alimentare
</t>
  </si>
  <si>
    <t>Reg. (UE) 915/2023.</t>
  </si>
  <si>
    <t>ulei</t>
  </si>
  <si>
    <t>microg/kg</t>
  </si>
  <si>
    <t xml:space="preserve">Determinarea  hidrocarburilor aromatice policlice (HAP) prin  UHPLC-FLD:
-benzo (b) fluoranten 
</t>
  </si>
  <si>
    <t xml:space="preserve">Determinarea  hidrocarburilor aromatice policlice (HAP) prin  UHPLC-FLD:
-benzo (a) antracen
</t>
  </si>
  <si>
    <t xml:space="preserve">Determinarea  hidrocarburilor aromatice policlice (HAP) prin  UHPLC-FLD:
-crisen
</t>
  </si>
  <si>
    <t xml:space="preserve">Determinarea  hidrocarburilor aromatice policlice (HAP) prin  UHPLC-FLD:
-suma PAH ( benzo(a)piren, benzo(b)fluoranten, benzo(a)antracen si crisen
</t>
  </si>
  <si>
    <t>moluste bivalve afumate</t>
  </si>
  <si>
    <t>moluste bivalve proaspete, refrigerate sau congelate</t>
  </si>
  <si>
    <t>carne afumata si produse din carne</t>
  </si>
  <si>
    <t>produse pescaresti afumate</t>
  </si>
  <si>
    <t>Determinarea  hidrocarburilor aromatice policlice (HAP) prin  UHPLC-FLD:
-benzo (a) antracen</t>
  </si>
  <si>
    <t>Determinarea  hidrocarburilor aromatice policlice (HAP) prin  UHPLC-FLD:
-crisen</t>
  </si>
  <si>
    <t>Determinarea  hidrocarburilor aromatice policlice (HAP) prin  UHPLC-FLD:
-suma PAH ( benzo(a)piren, benzo(b)fluoranten, benzo(a)antracen si crisen</t>
  </si>
  <si>
    <t xml:space="preserve">Determinarea  hidrocarburilor aromatice policlice (HAP) prin  UHPLC-FLD:
-benzo (a) piren, </t>
  </si>
  <si>
    <t>boabe de cacao si derivate din cacao</t>
  </si>
  <si>
    <t>microg/kg grasime</t>
  </si>
  <si>
    <t xml:space="preserve">Determinarea  hidrocarburilor aromatice policlice (HAP) prin  UHPLC-FLD:
-benzo (b) fluoranten </t>
  </si>
  <si>
    <t>iarburi aromate si condimente</t>
  </si>
  <si>
    <t xml:space="preserve">microg/kg </t>
  </si>
  <si>
    <t xml:space="preserve">Nota:
</t>
  </si>
  <si>
    <t>0/30.05.2025</t>
  </si>
  <si>
    <t>1/24.06.2026</t>
  </si>
  <si>
    <t>Completare im si matrici pentru determinarea hidrocarburilor aromatice</t>
  </si>
  <si>
    <t>Nr. 29</t>
  </si>
  <si>
    <t>Pește si  produse din pescuit , sosul de peste produs prin fermentarea produselor pescaresti</t>
  </si>
  <si>
    <t>Reg. (CE) nr. 2073/2005 cu modificările și completările ulterioare</t>
  </si>
  <si>
    <t>Produse pescărești din specii de pești asociate
cu cantități mari de histidină- peste proaspat         ( refrigerat sau congelat)</t>
  </si>
  <si>
    <t>m=100
M=200</t>
  </si>
  <si>
    <t>mg/kg.</t>
  </si>
  <si>
    <t>8,52</t>
  </si>
  <si>
    <r>
      <t xml:space="preserve">Daca:
*valoarea medie a rez. obtinute este ≤ m;
</t>
    </r>
    <r>
      <rPr>
        <b/>
        <sz val="9"/>
        <color indexed="8"/>
        <rFont val="Calibri"/>
        <family val="2"/>
        <charset val="238"/>
      </rPr>
      <t>*maxim 2 din 9 esantioane au rezultat   intre m si M;</t>
    </r>
    <r>
      <rPr>
        <b/>
        <sz val="9"/>
        <color indexed="8"/>
        <rFont val="Calibri"/>
        <family val="2"/>
        <charset val="238"/>
      </rPr>
      <t xml:space="preserve">
*niciunul dintre rez.</t>
    </r>
    <r>
      <rPr>
        <sz val="9"/>
        <color indexed="8"/>
        <rFont val="Calibri"/>
        <family val="2"/>
        <charset val="238"/>
      </rPr>
      <t xml:space="preserve"> obtinute nu depășește limita lui M;
= "</t>
    </r>
    <r>
      <rPr>
        <sz val="9"/>
        <color indexed="30"/>
        <rFont val="Calibri"/>
        <family val="2"/>
        <charset val="238"/>
      </rPr>
      <t>indeplineste cerintele specificate"</t>
    </r>
  </si>
  <si>
    <r>
      <t xml:space="preserve">Daca:
*valoarea medie a rez. obtinute este &gt; m;
*mai mult de 2 rezultate sunt intre m si M 
* 1 sau mai multe rezultate sunt &gt; M, 
= </t>
    </r>
    <r>
      <rPr>
        <sz val="9"/>
        <color indexed="30"/>
        <rFont val="Calibri"/>
        <family val="2"/>
        <charset val="238"/>
      </rPr>
      <t>"nu indeplineste cerintele specificate"</t>
    </r>
  </si>
  <si>
    <t>Se lucreaza pe 9 esantioane</t>
  </si>
  <si>
    <t>Produse pescărești din specii de pești asociate
cu cantități mari de histidină- conserva peste</t>
  </si>
  <si>
    <t>6,84</t>
  </si>
  <si>
    <r>
      <t xml:space="preserve">Daca:
*valoarea medie a rez. obtinute este ≤ m;
</t>
    </r>
    <r>
      <rPr>
        <b/>
        <sz val="9"/>
        <color indexed="8"/>
        <rFont val="Calibri"/>
        <family val="2"/>
        <charset val="238"/>
      </rPr>
      <t>*maxim 2 din 9 esantioane au rezultat   intre m si M;</t>
    </r>
    <r>
      <rPr>
        <b/>
        <sz val="9"/>
        <color indexed="8"/>
        <rFont val="Calibri"/>
        <family val="2"/>
        <charset val="238"/>
      </rPr>
      <t xml:space="preserve">
*niciunul dintre rez.</t>
    </r>
    <r>
      <rPr>
        <sz val="9"/>
        <color indexed="8"/>
        <rFont val="Calibri"/>
        <family val="2"/>
        <charset val="238"/>
      </rPr>
      <t xml:space="preserve"> obtinute nu depășește limita lui M;
= </t>
    </r>
    <r>
      <rPr>
        <sz val="9"/>
        <color indexed="30"/>
        <rFont val="Calibri"/>
        <family val="2"/>
        <charset val="238"/>
      </rPr>
      <t>"indeplineste cerintele specificate"</t>
    </r>
  </si>
  <si>
    <r>
      <rPr>
        <i/>
        <sz val="10"/>
        <color rgb="FF003366"/>
        <rFont val="Calibri"/>
        <family val="2"/>
        <charset val="238"/>
      </rPr>
      <t>Sos de pește produs prin fermentarea
produselor pescărești,</t>
    </r>
    <r>
      <rPr>
        <sz val="10"/>
        <color rgb="FF000000"/>
        <rFont val="Calibri"/>
        <family val="2"/>
        <charset val="238"/>
      </rPr>
      <t xml:space="preserve"> c</t>
    </r>
    <r>
      <rPr>
        <b/>
        <sz val="10"/>
        <color rgb="FF000000"/>
        <rFont val="Calibri"/>
        <family val="2"/>
        <charset val="238"/>
      </rPr>
      <t>are au fost supuse unui tratament de maturare a
enzimelor în saramură, produse din specii de
pești asociate cu cantități mari de histidină</t>
    </r>
  </si>
  <si>
    <t>m=200
M=400</t>
  </si>
  <si>
    <t>16,59</t>
  </si>
  <si>
    <t>versiune intiala</t>
  </si>
  <si>
    <t>Nr. 30</t>
  </si>
  <si>
    <t>Determinarea histaminei prin LC/MS/MS</t>
  </si>
  <si>
    <t>Peste si produse de pescuit</t>
  </si>
  <si>
    <t>Produse pescărești din specii de pești asociate
cu cantități mari de histidină</t>
  </si>
  <si>
    <r>
      <rPr>
        <b/>
        <sz val="10"/>
        <color indexed="8"/>
        <rFont val="Calibri"/>
        <family val="2"/>
        <charset val="238"/>
      </rPr>
      <t>Prod.pescărești</t>
    </r>
    <r>
      <rPr>
        <sz val="10"/>
        <color indexed="8"/>
        <rFont val="Calibri"/>
        <family val="2"/>
        <charset val="238"/>
      </rPr>
      <t xml:space="preserve">, </t>
    </r>
    <r>
      <rPr>
        <i/>
        <sz val="10"/>
        <color indexed="56"/>
        <rFont val="Calibri"/>
        <family val="2"/>
        <charset val="238"/>
      </rPr>
      <t>cu excepția Sos de pește produs prin fermentarea</t>
    </r>
    <r>
      <rPr>
        <i/>
        <sz val="10"/>
        <color indexed="56"/>
        <rFont val="Calibri"/>
        <family val="2"/>
        <charset val="238"/>
      </rPr>
      <t xml:space="preserve">
produselor pescărești,</t>
    </r>
    <r>
      <rPr>
        <sz val="10"/>
        <color indexed="8"/>
        <rFont val="Calibri"/>
        <family val="2"/>
        <charset val="238"/>
      </rPr>
      <t xml:space="preserve"> c</t>
    </r>
    <r>
      <rPr>
        <b/>
        <sz val="10"/>
        <color indexed="8"/>
        <rFont val="Calibri"/>
        <family val="2"/>
        <charset val="238"/>
      </rPr>
      <t>are au fost supuse unui tratament de maturare a</t>
    </r>
    <r>
      <rPr>
        <b/>
        <sz val="10"/>
        <color indexed="8"/>
        <rFont val="Calibri"/>
        <family val="2"/>
        <charset val="238"/>
      </rPr>
      <t xml:space="preserve">
enzimelor în saramură, produse din specii de</t>
    </r>
    <r>
      <rPr>
        <b/>
        <sz val="10"/>
        <color indexed="8"/>
        <rFont val="Calibri"/>
        <family val="2"/>
        <charset val="238"/>
      </rPr>
      <t xml:space="preserve">
pești asociate cu cantități mari de histidină</t>
    </r>
  </si>
  <si>
    <t>Determinarea coloranţilor insolubili în apă prin LC-MS/MS:
Roşu de Sudan I</t>
  </si>
  <si>
    <t>Condimente şi sosuri neuleioase (boia de ardei)</t>
  </si>
  <si>
    <t xml:space="preserve">Boia de ardei </t>
  </si>
  <si>
    <t>µg/kg</t>
  </si>
  <si>
    <t>Determinarea coloranţilor insolubili în apă prin LC-MS/MS:
Roşu de Sudan II</t>
  </si>
  <si>
    <t xml:space="preserve">Determinarea coloranţilor insolubili în apă prin LC-MS/MS:
Roşu de Sudan III </t>
  </si>
  <si>
    <t>Determinarea coloranţilor insolubili în apă prin LC-MS/MS:
Roşu de Sudan IV</t>
  </si>
  <si>
    <t>Condimente şi sosuri neuleioase (bulion, suc de roşii)</t>
  </si>
  <si>
    <t>Pasta de tomate</t>
  </si>
  <si>
    <t>19.03.2021</t>
  </si>
  <si>
    <r>
      <rPr>
        <b/>
        <sz val="10"/>
        <color indexed="8"/>
        <rFont val="Calibri"/>
        <family val="2"/>
        <charset val="238"/>
      </rPr>
      <t>Determinări calitative prin analiză directă ASAP-QTOF:</t>
    </r>
    <r>
      <rPr>
        <b/>
        <sz val="10"/>
        <color indexed="8"/>
        <rFont val="Calibri"/>
        <family val="2"/>
        <charset val="238"/>
      </rPr>
      <t xml:space="preserve">
</t>
    </r>
    <r>
      <rPr>
        <i/>
        <sz val="10"/>
        <color indexed="8"/>
        <rFont val="Calibri"/>
        <family val="2"/>
        <charset val="238"/>
      </rPr>
      <t xml:space="preserve">*Identificarea speciei de proveniență a laptelui pe baza profilului lipidic </t>
    </r>
    <r>
      <rPr>
        <i/>
        <sz val="10"/>
        <color indexed="8"/>
        <rFont val="Calibri"/>
        <family val="2"/>
        <charset val="238"/>
      </rPr>
      <t xml:space="preserve">
*Decelarea grăsimilor de origine vegetală din lapte și produse lactate</t>
    </r>
    <r>
      <rPr>
        <i/>
        <sz val="10"/>
        <color indexed="8"/>
        <rFont val="Calibri"/>
        <family val="2"/>
        <charset val="238"/>
      </rPr>
      <t xml:space="preserve">
*Identificare proteina soia</t>
    </r>
    <r>
      <rPr>
        <i/>
        <sz val="10"/>
        <color indexed="8"/>
        <rFont val="Calibri"/>
        <family val="2"/>
        <charset val="238"/>
      </rPr>
      <t xml:space="preserve">
*Identificărea adaosului de alte uleiuri vegetale în uleiul de măsline</t>
    </r>
  </si>
  <si>
    <t>Lapte şi produse din lapte 
+
Ulei de masline</t>
  </si>
  <si>
    <t>Detectat/ Nedetectat</t>
  </si>
  <si>
    <t>25.06.2026</t>
  </si>
  <si>
    <t>Determinarea conținutului de fosfor</t>
  </si>
  <si>
    <r>
      <t xml:space="preserve">Reg. CE nr. 1333/2008 cu modificarile si completarile ulterioare
</t>
    </r>
    <r>
      <rPr>
        <b/>
        <sz val="10"/>
        <color indexed="8"/>
        <rFont val="Calibri"/>
        <family val="2"/>
        <charset val="238"/>
      </rPr>
      <t>(limita maxim admisa)</t>
    </r>
  </si>
  <si>
    <t>g/100g.</t>
  </si>
  <si>
    <t xml:space="preserve">Neaplicabil </t>
  </si>
  <si>
    <t>Aplicare NS ANSVSA 26963/16.10.2024</t>
  </si>
  <si>
    <t>Peste si produse de pescarie neprocesate</t>
  </si>
  <si>
    <t>Peste si produse pescarie neprocesate</t>
  </si>
  <si>
    <t>Aplicare NS ANSVSA 26963/16.10.2025</t>
  </si>
  <si>
    <t>Neaplicabil ptr. ca nu exista limita de specificatie</t>
  </si>
  <si>
    <t>1/12.09.2024</t>
  </si>
  <si>
    <t>2/06.09.2024</t>
  </si>
  <si>
    <t>s-a adaugat matricea peste si produse de pescarie neprocesate si s-au revizuit im dupa relocare in sediu nou</t>
  </si>
  <si>
    <t>3/16.10.2024</t>
  </si>
  <si>
    <t>A fost implementata NS ANSVSA nr. 26963/16.10.2024, care precizează că interpretarea rezultatelor o efectueza medicul veterinar oficial, luând în considerare mai multe elemente disponibile la operatorul economic.</t>
  </si>
  <si>
    <t>4/25.06.2026</t>
  </si>
  <si>
    <t>s-au revizuit validarea pentru carne si produse din carne si peste</t>
  </si>
  <si>
    <t>Nr. 31</t>
  </si>
  <si>
    <t>05.09.2024</t>
  </si>
  <si>
    <t>carne</t>
  </si>
  <si>
    <t>Carne</t>
  </si>
  <si>
    <t xml:space="preserve"> produse de carne</t>
  </si>
  <si>
    <t xml:space="preserve">  produse de carne</t>
  </si>
  <si>
    <t xml:space="preserve">Modificarea valorii I.M. in urma validarii metodei pe echipament nou . </t>
  </si>
  <si>
    <t>2/05.09.2024</t>
  </si>
  <si>
    <t>S-a revizuit IM, ca urmare a relocarii IISPV</t>
  </si>
  <si>
    <t>Nr. 32</t>
  </si>
  <si>
    <t>25.02.2026</t>
  </si>
  <si>
    <t>Determinarea hidroximetilfurfuralului (HMF)</t>
  </si>
  <si>
    <r>
      <t xml:space="preserve">Ordinul MADR/MS/ANPC nr.
522/798/317/2003 cu completarile
ulterioare (Directiva nr.110/2001/CE).
</t>
    </r>
    <r>
      <rPr>
        <b/>
        <sz val="10"/>
        <color indexed="8"/>
        <rFont val="Calibri"/>
        <family val="2"/>
        <charset val="238"/>
      </rPr>
      <t>(limita maxima)</t>
    </r>
  </si>
  <si>
    <t>2/25.02.2026</t>
  </si>
  <si>
    <t>Nr. 33</t>
  </si>
  <si>
    <t>Determinarea acidului L glutamic</t>
  </si>
  <si>
    <t>Produse alimentare-produse carne</t>
  </si>
  <si>
    <t>Reg.CE 1333/2008, cu modif.si complet.ulterioare
(limita maxima admisa)</t>
  </si>
  <si>
    <t>produse din carne</t>
  </si>
  <si>
    <t>Produse alimentare-produse de asezonare, supe</t>
  </si>
  <si>
    <t>condimente, supe</t>
  </si>
  <si>
    <t>1/03.10.2022</t>
  </si>
  <si>
    <t>S-au introdus  produsele de asezonare, supe</t>
  </si>
  <si>
    <t>2/24.06.2026</t>
  </si>
  <si>
    <t>s-au modificat im</t>
  </si>
  <si>
    <t>Nr. 34</t>
  </si>
  <si>
    <t xml:space="preserve">Determinarea acizilor lactic </t>
  </si>
  <si>
    <t>Ouă și produse din ouă nepasteurizate</t>
  </si>
  <si>
    <t>Regulamentul 853/2004
(limita maxima admisa)</t>
  </si>
  <si>
    <t>g/kg</t>
  </si>
  <si>
    <t xml:space="preserve">Praf ou </t>
  </si>
  <si>
    <t>Determinarea  3-hidroxibutiric</t>
  </si>
  <si>
    <t>1/04.10.2024</t>
  </si>
  <si>
    <t>Nr. 35</t>
  </si>
  <si>
    <t>03.10.2022</t>
  </si>
  <si>
    <t>Identificarea cărnii decongelate prin determinarea activității enzimei HADH</t>
  </si>
  <si>
    <t>Anexa VII- Partea V din Regulamentul 1308/2013 cu modificarile si completarile ulterioare</t>
  </si>
  <si>
    <t>carne pasare</t>
  </si>
  <si>
    <r>
      <t xml:space="preserve">„carne proaspătă de pasăre” </t>
    </r>
    <r>
      <rPr>
        <sz val="8"/>
        <color indexed="8"/>
        <rFont val="Times New Roman"/>
        <family val="1"/>
        <charset val="238"/>
      </rPr>
      <t>înseamnă carne de pasăre neîntărită în niciun moment prin procesul de răcire înainte de a fi păstrată la o temperatură de cel puţin – 2 °C și de cel mult + 4 °C.</t>
    </r>
    <r>
      <rPr>
        <b/>
        <i/>
        <u/>
        <sz val="9"/>
        <color indexed="8"/>
        <rFont val="Times New Roman"/>
        <family val="1"/>
        <charset val="238"/>
      </rPr>
      <t xml:space="preserve"> </t>
    </r>
    <r>
      <rPr>
        <sz val="8"/>
        <color indexed="8"/>
        <rFont val="Times New Roman"/>
        <family val="1"/>
        <charset val="238"/>
      </rPr>
      <t xml:space="preserve">
</t>
    </r>
    <r>
      <rPr>
        <b/>
        <i/>
        <u/>
        <sz val="9"/>
        <color indexed="8"/>
        <rFont val="Times New Roman"/>
        <family val="1"/>
        <charset val="238"/>
      </rPr>
      <t>„carne de pasăre congelată” î</t>
    </r>
    <r>
      <rPr>
        <sz val="9"/>
        <color indexed="8"/>
        <rFont val="Times New Roman"/>
        <family val="1"/>
        <charset val="238"/>
      </rPr>
      <t>nseamnă carne de pasăre care trebuie să fie congelată cât mai curând posibil în limitele procedurilor normale de sacrificare și care trebuie păstrată permanent la o temperatură de cel mult – 12 °C;</t>
    </r>
    <r>
      <rPr>
        <sz val="9"/>
        <color indexed="8"/>
        <rFont val="Times New Roman"/>
        <family val="1"/>
        <charset val="238"/>
      </rPr>
      <t xml:space="preserve">
 </t>
    </r>
    <r>
      <rPr>
        <b/>
        <i/>
        <u/>
        <sz val="9"/>
        <color indexed="8"/>
        <rFont val="Times New Roman"/>
        <family val="1"/>
        <charset val="238"/>
      </rPr>
      <t xml:space="preserve">„carne de pasăre congelată rapid” </t>
    </r>
    <r>
      <rPr>
        <sz val="8"/>
        <color indexed="8"/>
        <rFont val="Times New Roman"/>
        <family val="1"/>
        <charset val="238"/>
      </rPr>
      <t>înseamnă carne de pasăre care trebuie păstrată permanent la o temperatură de cel mult – 18 °C în limitele toleranţelor prevăzute de Directiva 89/108/CEE a Consiliului (1)</t>
    </r>
  </si>
  <si>
    <t>R1≤0,5 rezultat conform</t>
  </si>
  <si>
    <t>R1&gt;0,5 rezultat neconform</t>
  </si>
  <si>
    <t>S-a introdus referentialul , definitiile pentru carnea de pasare proaspata , congelata si congelata rapid, declaratia de conformitate</t>
  </si>
  <si>
    <t>Nr. 36</t>
  </si>
  <si>
    <t>Determinarea conținutului de amoniu</t>
  </si>
  <si>
    <r>
      <t xml:space="preserve">Ordonanta 7/2023
</t>
    </r>
    <r>
      <rPr>
        <b/>
        <sz val="8"/>
        <color indexed="8"/>
        <rFont val="Calibri"/>
        <family val="2"/>
        <charset val="238"/>
      </rPr>
      <t>(limita maxim admisa)</t>
    </r>
  </si>
  <si>
    <t>Apă</t>
  </si>
  <si>
    <t>S-a modificat referentialul de interpretarea ca urmare a abrogarii Legii 458/2002 republicata cu modificarile si completarile ulterioare</t>
  </si>
  <si>
    <t>2/01.08.2024</t>
  </si>
  <si>
    <t>Nr. 37</t>
  </si>
  <si>
    <t>Determinarea conţinutului de nitraţi (azotați)</t>
  </si>
  <si>
    <t>Nr. 38</t>
  </si>
  <si>
    <t>Determinarea conţinutului de nitriți (azotiți)</t>
  </si>
  <si>
    <r>
      <t xml:space="preserve">
Directiva CE 32/2002 cu modificarile si completarile ulterioare
</t>
    </r>
    <r>
      <rPr>
        <b/>
        <sz val="8"/>
        <color indexed="8"/>
        <rFont val="Calibri"/>
        <family val="2"/>
        <charset val="238"/>
      </rPr>
      <t>(limita maxim admisa)</t>
    </r>
  </si>
  <si>
    <r>
      <t xml:space="preserve">*Materii prime furajere
*Furaje complete
Cu exceptia:
- </t>
    </r>
    <r>
      <rPr>
        <sz val="8"/>
        <color indexed="8"/>
        <rFont val="Calibri"/>
        <family val="2"/>
        <charset val="238"/>
      </rPr>
      <t xml:space="preserve">Furajelor complete pentru caini si pisici cu un continut de umiditate mai mare de 20% </t>
    </r>
  </si>
  <si>
    <t>mg/kg NaNO2</t>
  </si>
  <si>
    <t>Faina de peste</t>
  </si>
  <si>
    <t>Produse din carne</t>
  </si>
  <si>
    <r>
      <t xml:space="preserve">Reg. CE nr. 1333/2008 cu modificarile si completarile ulterioare
</t>
    </r>
    <r>
      <rPr>
        <b/>
        <sz val="8"/>
        <color indexed="8"/>
        <rFont val="Calibri"/>
        <family val="2"/>
        <charset val="238"/>
      </rPr>
      <t>(limita maxim admisa)</t>
    </r>
  </si>
  <si>
    <t xml:space="preserve">produse din carne 
tratate termic si/sau sterilizate </t>
  </si>
  <si>
    <t xml:space="preserve">mg/kg </t>
  </si>
  <si>
    <t>produse din carne netratate termic</t>
  </si>
  <si>
    <t xml:space="preserve">Peste </t>
  </si>
  <si>
    <t xml:space="preserve">Peste refrigerat </t>
  </si>
  <si>
    <t>neaplicabil</t>
  </si>
  <si>
    <t>Modificarea valorii I.M. in urma validarii metodei pe echipament nou</t>
  </si>
  <si>
    <t>3/06.09.2024</t>
  </si>
  <si>
    <t>Nr. 39</t>
  </si>
  <si>
    <r>
      <t xml:space="preserve">Determinarea indicelui diastazic
</t>
    </r>
    <r>
      <rPr>
        <sz val="9"/>
        <color indexed="8"/>
        <rFont val="Calibri"/>
        <family val="2"/>
        <charset val="238"/>
      </rPr>
      <t>(metoda spectrofotometrica)</t>
    </r>
  </si>
  <si>
    <t>Ordinul MADR/MS/ANPC nr.
522/798/317/2003 cu completarile
ulterioare (Directiva nr.110/2001/CE).
(limita minima)</t>
  </si>
  <si>
    <r>
      <t xml:space="preserve">Miere 
</t>
    </r>
    <r>
      <rPr>
        <sz val="8"/>
        <color indexed="8"/>
        <rFont val="Calibri"/>
        <family val="2"/>
        <charset val="238"/>
      </rPr>
      <t xml:space="preserve">cu excepția mierii destinate industriei alimentare </t>
    </r>
  </si>
  <si>
    <t xml:space="preserve"> nr. diastaza DN</t>
  </si>
  <si>
    <r>
      <t xml:space="preserve">alte tipuri de miere </t>
    </r>
    <r>
      <rPr>
        <sz val="8"/>
        <color indexed="8"/>
        <rFont val="Calibri"/>
        <family val="2"/>
        <charset val="238"/>
      </rPr>
      <t>cu conținut scăzut de enzime naturale (de exemplu,</t>
    </r>
    <r>
      <rPr>
        <sz val="8"/>
        <color indexed="8"/>
        <rFont val="Calibri"/>
        <family val="2"/>
        <charset val="238"/>
      </rPr>
      <t xml:space="preserve">
mierea de citrice)și cu un conținut HMF de maximum 15 mg/kg</t>
    </r>
  </si>
  <si>
    <t>Determinarea indicelui diastazic 
(metoda colorimetrica)</t>
  </si>
  <si>
    <t>1/28.06.2024</t>
  </si>
  <si>
    <t>Nr. 40</t>
  </si>
  <si>
    <t>Determinarea activității specifice a radionuclizilor 134Cs și 137Cs prin spectrometrie gama de joasă rezoluţie cu detector de NaI (Tl)</t>
  </si>
  <si>
    <t xml:space="preserve">Apă potabilă (utilizată în procesul tehnologic) </t>
  </si>
  <si>
    <r>
      <t xml:space="preserve">REG. (Euratom) 52/2016 
</t>
    </r>
    <r>
      <rPr>
        <b/>
        <sz val="10"/>
        <color indexed="8"/>
        <rFont val="Calibri"/>
        <family val="2"/>
        <charset val="238"/>
      </rPr>
      <t>limita maxim admisa</t>
    </r>
    <r>
      <rPr>
        <sz val="10"/>
        <color indexed="8"/>
        <rFont val="Calibri"/>
        <family val="2"/>
        <charset val="238"/>
      </rPr>
      <t xml:space="preserve"> de radioactivitate cumulata (suma de 134Cs și 137Cs)</t>
    </r>
  </si>
  <si>
    <t xml:space="preserve">Apă utilizată în procesul tehnologic </t>
  </si>
  <si>
    <t xml:space="preserve"> Bq/Kg</t>
  </si>
  <si>
    <t>Alimente pentru sugari
(ptr. export si piata locala/comunitara)</t>
  </si>
  <si>
    <t>Produse lactate
Alimente lichide</t>
  </si>
  <si>
    <t>Alte alimente, cu excepția celor de importanță minoră</t>
  </si>
  <si>
    <t>Alimente  de importanță minoră</t>
  </si>
  <si>
    <t xml:space="preserve"> Hrană pentru animale</t>
  </si>
  <si>
    <t>furaje gata de consum ptr. Porci</t>
  </si>
  <si>
    <t>furaje gata de consum ptr. păsări, miei, viței</t>
  </si>
  <si>
    <t>furaje gata de consum-alte categorii</t>
  </si>
  <si>
    <r>
      <t xml:space="preserve">Produse alimentare- </t>
    </r>
    <r>
      <rPr>
        <i/>
        <sz val="10"/>
        <color indexed="8"/>
        <rFont val="Calibri"/>
        <family val="2"/>
        <charset val="238"/>
      </rPr>
      <t xml:space="preserve">Import tari terte </t>
    </r>
    <r>
      <rPr>
        <i/>
        <sz val="10"/>
        <color indexed="8"/>
        <rFont val="Calibri"/>
        <family val="2"/>
        <charset val="238"/>
      </rPr>
      <t xml:space="preserve">
mentionate in  Anexa I Reg. (U.E.) 1158/2020</t>
    </r>
  </si>
  <si>
    <r>
      <t xml:space="preserve">Reg. (U.E.) 1158/2020
</t>
    </r>
    <r>
      <rPr>
        <b/>
        <sz val="10"/>
        <color indexed="8"/>
        <rFont val="Calibri"/>
        <family val="2"/>
        <charset val="238"/>
      </rPr>
      <t xml:space="preserve">limita maxim admisa </t>
    </r>
    <r>
      <rPr>
        <sz val="10"/>
        <color indexed="8"/>
        <rFont val="Calibri"/>
        <family val="2"/>
        <charset val="238"/>
      </rPr>
      <t xml:space="preserve">  (137Cs)</t>
    </r>
  </si>
  <si>
    <t>lapte și produse lactate și pentru produsele alimentare destinate sugarilor și copiilor de vârstă mică</t>
  </si>
  <si>
    <r>
      <t xml:space="preserve">Reg. (U.E.) 1158/2020
</t>
    </r>
    <r>
      <rPr>
        <b/>
        <sz val="10"/>
        <color indexed="8"/>
        <rFont val="Calibri"/>
        <family val="2"/>
        <charset val="238"/>
      </rPr>
      <t>limita maxim admisa</t>
    </r>
    <r>
      <rPr>
        <sz val="10"/>
        <color indexed="8"/>
        <rFont val="Calibri"/>
        <family val="2"/>
        <charset val="238"/>
      </rPr>
      <t xml:space="preserve">   (137Cs)</t>
    </r>
  </si>
  <si>
    <t>celelalte produse vizate (produse prevazute in Anexa II din Reg. (U.E.) 1158/2020)</t>
  </si>
  <si>
    <t>Nr. 41</t>
  </si>
  <si>
    <t>Determinarea activității specifice a radionuclizilor prin spectrometrie gama de înaltă rezoluţie cu detector de germaniu hiperpur –HPGe (134Cs și 137Cs şi alţii)</t>
  </si>
  <si>
    <t>Determinarea activității specifice a radionuclizilor prin spectrometrie gama de înaltă rezoluţie cu detector de germaniu hiperpur –HPGe (134Cs și 137Cs şi alţii )</t>
  </si>
  <si>
    <t>Reg. (U.E.) 1158/2020
limita maxim admisa   (137Cs)</t>
  </si>
  <si>
    <t>Nr. 42</t>
  </si>
  <si>
    <t>Măsurarea luminiscenţei fotostimulate, ca fenomen specific tratamentului de iradiere</t>
  </si>
  <si>
    <t>Plante aromate, mirodenii, condimente, vegetale deshidratate</t>
  </si>
  <si>
    <t>Lista derulanta</t>
  </si>
  <si>
    <t>ia in considerare IM = (WIM)</t>
  </si>
  <si>
    <t>nu ia in considerare IM = (FIM)</t>
  </si>
  <si>
    <t xml:space="preserve">RD2 binara reglementata-ia in considerare IM </t>
  </si>
  <si>
    <t>RD3 nonbinara-nu ia in considerare IM</t>
  </si>
  <si>
    <t>RD5 Stabilita de client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</si>
</sst>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0.0"/>
    <numFmt numFmtId="165" formatCode="0.000"/>
    <numFmt numFmtId="166" formatCode="dd&quot;.&quot;mm&quot;.&quot;yyyy"/>
    <numFmt numFmtId="167" formatCode="[$-409]d\-mmm\-yyyy;@"/>
    <numFmt numFmtId="168" formatCode="0.0000"/>
    <numFmt numFmtId="169" formatCode="dd&quot;.&quot;mm&quot;.&quot;yy;@"/>
  </numFmts>
  <fonts count="78">
    <font>
      <sz val="11"/>
      <color rgb="FF000000"/>
      <name val="Calibri"/>
      <family val="2"/>
      <charset val="238"/>
    </font>
    <font>
      <b/>
      <sz val="8"/>
      <color indexed="8"/>
      <name val="Calibri"/>
      <family val="2"/>
      <charset val="238"/>
    </font>
    <font>
      <sz val="10"/>
      <color indexed="8"/>
      <name val="Calibri"/>
      <family val="2"/>
      <charset val="238"/>
    </font>
    <font>
      <sz val="8"/>
      <color indexed="8"/>
      <name val="Calibri"/>
      <family val="2"/>
      <charset val="238"/>
    </font>
    <font>
      <b/>
      <sz val="10"/>
      <color indexed="8"/>
      <name val="Calibri"/>
      <family val="2"/>
      <charset val="238"/>
    </font>
    <font>
      <sz val="9"/>
      <color indexed="8"/>
      <name val="Calibri"/>
      <family val="2"/>
      <charset val="238"/>
    </font>
    <font>
      <vertAlign val="superscript"/>
      <sz val="8"/>
      <color indexed="8"/>
      <name val="Calibri"/>
      <family val="2"/>
      <charset val="238"/>
    </font>
    <font>
      <sz val="10"/>
      <color indexed="20"/>
      <name val="Calibri"/>
      <family val="2"/>
      <charset val="238"/>
    </font>
    <font>
      <b/>
      <sz val="10"/>
      <color indexed="10"/>
      <name val="Calibri"/>
      <family val="2"/>
      <charset val="238"/>
    </font>
    <font>
      <b/>
      <sz val="10"/>
      <color indexed="30"/>
      <name val="Calibri"/>
      <family val="2"/>
      <charset val="238"/>
    </font>
    <font>
      <b/>
      <sz val="9"/>
      <color indexed="8"/>
      <name val="Calibri"/>
      <family val="2"/>
      <charset val="238"/>
    </font>
    <font>
      <sz val="8"/>
      <color indexed="20"/>
      <name val="Calibri"/>
      <family val="2"/>
      <charset val="238"/>
    </font>
    <font>
      <sz val="8"/>
      <color indexed="10"/>
      <name val="Calibri"/>
      <family val="2"/>
      <charset val="238"/>
    </font>
    <font>
      <sz val="7"/>
      <color indexed="8"/>
      <name val="Calibri"/>
      <family val="2"/>
      <charset val="238"/>
    </font>
    <font>
      <sz val="11"/>
      <color indexed="9"/>
      <name val="Calibri"/>
      <family val="2"/>
      <charset val="238"/>
    </font>
    <font>
      <b/>
      <sz val="8"/>
      <color indexed="10"/>
      <name val="Calibri"/>
      <family val="2"/>
      <charset val="238"/>
    </font>
    <font>
      <sz val="8"/>
      <color indexed="30"/>
      <name val="Calibri"/>
      <family val="2"/>
      <charset val="238"/>
    </font>
    <font>
      <sz val="9"/>
      <color indexed="30"/>
      <name val="Calibri"/>
      <family val="2"/>
      <charset val="238"/>
    </font>
    <font>
      <sz val="8"/>
      <color indexed="30"/>
      <name val="Arial Narrow"/>
      <family val="2"/>
      <charset val="238"/>
    </font>
    <font>
      <i/>
      <sz val="10"/>
      <color indexed="56"/>
      <name val="Calibri"/>
      <family val="2"/>
      <charset val="238"/>
    </font>
    <font>
      <i/>
      <sz val="10"/>
      <color indexed="8"/>
      <name val="Calibri"/>
      <family val="2"/>
      <charset val="238"/>
    </font>
    <font>
      <b/>
      <i/>
      <u/>
      <sz val="9"/>
      <color indexed="8"/>
      <name val="Times New Roman"/>
      <family val="1"/>
      <charset val="238"/>
    </font>
    <font>
      <sz val="8"/>
      <color indexed="8"/>
      <name val="Times New Roman"/>
      <family val="1"/>
      <charset val="238"/>
    </font>
    <font>
      <sz val="9"/>
      <color indexed="8"/>
      <name val="Times New Roman"/>
      <family val="1"/>
      <charset val="238"/>
    </font>
    <font>
      <sz val="11"/>
      <color rgb="FF000000"/>
      <name val="Calibri"/>
      <family val="2"/>
      <charset val="238"/>
    </font>
    <font>
      <sz val="11"/>
      <color rgb="FF9C0006"/>
      <name val="Calibri"/>
      <family val="2"/>
      <charset val="238"/>
    </font>
    <font>
      <sz val="11"/>
      <color rgb="FF9C5700"/>
      <name val="Calibri"/>
      <family val="2"/>
      <charset val="238"/>
    </font>
    <font>
      <u/>
      <sz val="11"/>
      <color rgb="FF0563C1"/>
      <name val="Calibri"/>
      <family val="2"/>
      <charset val="238"/>
    </font>
    <font>
      <sz val="10"/>
      <color rgb="FF000000"/>
      <name val="Calibri"/>
      <family val="2"/>
      <charset val="238"/>
    </font>
    <font>
      <sz val="12"/>
      <color rgb="FF000000"/>
      <name val="Calibri"/>
      <family val="2"/>
      <charset val="238"/>
    </font>
    <font>
      <b/>
      <sz val="11"/>
      <color rgb="FF000000"/>
      <name val="Calibri"/>
      <family val="2"/>
      <charset val="238"/>
    </font>
    <font>
      <sz val="9"/>
      <color rgb="FF000000"/>
      <name val="Calibri"/>
      <family val="2"/>
      <charset val="238"/>
    </font>
    <font>
      <sz val="8"/>
      <color rgb="FF000000"/>
      <name val="Calibri"/>
      <family val="2"/>
      <charset val="238"/>
    </font>
    <font>
      <sz val="10"/>
      <color rgb="FF800080"/>
      <name val="Calibri"/>
      <family val="2"/>
      <charset val="238"/>
    </font>
    <font>
      <b/>
      <sz val="10"/>
      <color rgb="FF000000"/>
      <name val="Calibri"/>
      <family val="2"/>
      <charset val="238"/>
    </font>
    <font>
      <b/>
      <sz val="10"/>
      <color rgb="FFFF0000"/>
      <name val="Calibri"/>
      <family val="2"/>
      <charset val="238"/>
    </font>
    <font>
      <sz val="11"/>
      <color rgb="FF800080"/>
      <name val="Calibri"/>
      <family val="2"/>
      <charset val="238"/>
    </font>
    <font>
      <sz val="8"/>
      <color rgb="FF003366"/>
      <name val="Calibri"/>
      <family val="2"/>
      <charset val="238"/>
    </font>
    <font>
      <b/>
      <sz val="10"/>
      <color rgb="FF0066CC"/>
      <name val="Calibri"/>
      <family val="2"/>
      <charset val="238"/>
    </font>
    <font>
      <sz val="9"/>
      <color rgb="FFFFFFFF"/>
      <name val="Calibri"/>
      <family val="2"/>
      <charset val="238"/>
    </font>
    <font>
      <sz val="9"/>
      <color rgb="FFFF0000"/>
      <name val="Calibri"/>
      <family val="2"/>
      <charset val="238"/>
    </font>
    <font>
      <sz val="9"/>
      <color rgb="FF003366"/>
      <name val="Calibri"/>
      <family val="2"/>
      <charset val="238"/>
    </font>
    <font>
      <sz val="8"/>
      <color rgb="FF800080"/>
      <name val="Calibri"/>
      <family val="2"/>
      <charset val="238"/>
    </font>
    <font>
      <sz val="9"/>
      <color rgb="FF800080"/>
      <name val="Calibri"/>
      <family val="2"/>
      <charset val="238"/>
    </font>
    <font>
      <sz val="11"/>
      <color rgb="FFFF0000"/>
      <name val="Calibri"/>
      <family val="2"/>
      <charset val="238"/>
    </font>
    <font>
      <sz val="8"/>
      <color rgb="FFFF0000"/>
      <name val="Calibri"/>
      <family val="2"/>
      <charset val="238"/>
    </font>
    <font>
      <sz val="10"/>
      <color rgb="FFFF0000"/>
      <name val="Calibri"/>
      <family val="2"/>
      <charset val="238"/>
    </font>
    <font>
      <sz val="11"/>
      <color rgb="FFFFFF00"/>
      <name val="Calibri"/>
      <family val="2"/>
      <charset val="238"/>
    </font>
    <font>
      <sz val="7"/>
      <color rgb="FFFF0000"/>
      <name val="Calibri"/>
      <family val="2"/>
      <charset val="238"/>
    </font>
    <font>
      <b/>
      <sz val="9"/>
      <color rgb="FF000000"/>
      <name val="Calibri"/>
      <family val="2"/>
      <charset val="238"/>
    </font>
    <font>
      <u/>
      <sz val="11"/>
      <color rgb="FF000000"/>
      <name val="Calibri"/>
      <family val="2"/>
      <charset val="238"/>
    </font>
    <font>
      <sz val="10"/>
      <color rgb="FF0066CC"/>
      <name val="Calibri"/>
      <family val="2"/>
      <charset val="238"/>
    </font>
    <font>
      <sz val="11"/>
      <color rgb="FF0066CC"/>
      <name val="Calibri"/>
      <family val="2"/>
      <charset val="238"/>
    </font>
    <font>
      <sz val="8"/>
      <color rgb="FF0066CC"/>
      <name val="Calibri"/>
      <family val="2"/>
      <charset val="238"/>
    </font>
    <font>
      <sz val="9"/>
      <color rgb="FF0066CC"/>
      <name val="Calibri"/>
      <family val="2"/>
      <charset val="238"/>
    </font>
    <font>
      <b/>
      <sz val="8"/>
      <color rgb="FF0066CC"/>
      <name val="Calibri"/>
      <family val="2"/>
      <charset val="238"/>
    </font>
    <font>
      <sz val="10"/>
      <color rgb="FF0000FF"/>
      <name val="Calibri"/>
      <family val="2"/>
      <charset val="238"/>
    </font>
    <font>
      <sz val="9"/>
      <color rgb="FF0000FF"/>
      <name val="Calibri"/>
      <family val="2"/>
      <charset val="238"/>
    </font>
    <font>
      <sz val="8"/>
      <color rgb="FF0000FF"/>
      <name val="Calibri"/>
      <family val="2"/>
      <charset val="238"/>
    </font>
    <font>
      <sz val="11"/>
      <color rgb="FF0000FF"/>
      <name val="Calibri"/>
      <family val="2"/>
      <charset val="238"/>
    </font>
    <font>
      <b/>
      <i/>
      <u/>
      <sz val="9"/>
      <color rgb="FF000000"/>
      <name val="Times New Roman"/>
      <family val="1"/>
      <charset val="238"/>
    </font>
    <font>
      <sz val="11"/>
      <color theme="1"/>
      <name val="Calibri"/>
      <family val="2"/>
      <scheme val="minor"/>
    </font>
    <font>
      <sz val="11"/>
      <name val="Calibri"/>
      <family val="2"/>
    </font>
    <font>
      <sz val="11"/>
      <color indexed="8"/>
      <name val="Calibri"/>
      <family val="2"/>
      <charset val="238"/>
    </font>
    <font>
      <u/>
      <sz val="11"/>
      <color theme="10"/>
      <name val="Calibri"/>
      <family val="2"/>
      <scheme val="minor"/>
    </font>
    <font>
      <b/>
      <sz val="11"/>
      <color indexed="8"/>
      <name val="Calibri"/>
      <family val="2"/>
      <charset val="238"/>
    </font>
    <font>
      <b/>
      <sz val="11"/>
      <name val="Calibri"/>
      <family val="2"/>
    </font>
    <font>
      <sz val="10"/>
      <color indexed="8"/>
      <name val="Calibri"/>
      <family val="2"/>
    </font>
    <font>
      <sz val="9"/>
      <color indexed="8"/>
      <name val="Calibri"/>
      <family val="2"/>
    </font>
    <font>
      <sz val="8"/>
      <color indexed="8"/>
      <name val="Calibri"/>
      <family val="2"/>
    </font>
    <font>
      <sz val="9"/>
      <name val="Calibri"/>
      <family val="2"/>
    </font>
    <font>
      <b/>
      <sz val="10"/>
      <name val="Calibri"/>
      <family val="2"/>
    </font>
    <font>
      <b/>
      <sz val="8"/>
      <color indexed="8"/>
      <name val="Calibri"/>
      <family val="2"/>
    </font>
    <font>
      <b/>
      <sz val="9"/>
      <color indexed="8"/>
      <name val="Calibri"/>
      <family val="2"/>
    </font>
    <font>
      <sz val="9"/>
      <color indexed="10"/>
      <name val="Calibri"/>
      <family val="2"/>
    </font>
    <font>
      <sz val="10"/>
      <color indexed="36"/>
      <name val="Calibri"/>
      <family val="2"/>
    </font>
    <font>
      <sz val="11"/>
      <color indexed="36"/>
      <name val="Calibri"/>
      <family val="2"/>
    </font>
    <font>
      <i/>
      <sz val="10"/>
      <color rgb="FF003366"/>
      <name val="Calibri"/>
      <family val="2"/>
      <charset val="238"/>
    </font>
  </fonts>
  <fills count="24">
    <fill>
      <patternFill patternType="none"/>
    </fill>
    <fill>
      <patternFill patternType="gray125"/>
    </fill>
    <fill>
      <patternFill patternType="solid">
        <fgColor rgb="FFFFC7CE"/>
        <bgColor rgb="FFFFC7CE"/>
      </patternFill>
    </fill>
    <fill>
      <patternFill patternType="solid">
        <fgColor rgb="FFFFEB9C"/>
        <bgColor rgb="FFFFEB9C"/>
      </patternFill>
    </fill>
    <fill>
      <patternFill patternType="solid">
        <fgColor rgb="FFB4C6E7"/>
        <bgColor rgb="FFB4C6E7"/>
      </patternFill>
    </fill>
    <fill>
      <patternFill patternType="solid">
        <fgColor rgb="FFFFFFFF"/>
        <bgColor rgb="FFFFFFFF"/>
      </patternFill>
    </fill>
    <fill>
      <patternFill patternType="solid">
        <fgColor rgb="FF339966"/>
        <bgColor rgb="FF339966"/>
      </patternFill>
    </fill>
    <fill>
      <patternFill patternType="solid">
        <fgColor rgb="FFCCCCFF"/>
        <bgColor rgb="FFCCCCFF"/>
      </patternFill>
    </fill>
    <fill>
      <patternFill patternType="solid">
        <fgColor rgb="FFC0C0C0"/>
        <bgColor rgb="FFC0C0C0"/>
      </patternFill>
    </fill>
    <fill>
      <patternFill patternType="solid">
        <fgColor rgb="FFFFCC99"/>
        <bgColor rgb="FFFFCC99"/>
      </patternFill>
    </fill>
    <fill>
      <patternFill patternType="solid">
        <fgColor rgb="FFFFFF99"/>
        <bgColor rgb="FFFFFF99"/>
      </patternFill>
    </fill>
    <fill>
      <patternFill patternType="solid">
        <fgColor rgb="FFFFFFCC"/>
        <bgColor rgb="FFFFFFCC"/>
      </patternFill>
    </fill>
    <fill>
      <patternFill patternType="solid">
        <fgColor rgb="FFFF0000"/>
        <bgColor rgb="FFFF0000"/>
      </patternFill>
    </fill>
    <fill>
      <patternFill patternType="solid">
        <fgColor rgb="FFE2EFDA"/>
        <bgColor rgb="FFE2EFDA"/>
      </patternFill>
    </fill>
    <fill>
      <patternFill patternType="solid">
        <fgColor rgb="FFFFFF00"/>
        <bgColor rgb="FFFFFF00"/>
      </patternFill>
    </fill>
    <fill>
      <patternFill patternType="solid">
        <fgColor rgb="FF96FFAF"/>
        <bgColor rgb="FF96FFAF"/>
      </patternFill>
    </fill>
    <fill>
      <patternFill patternType="solid">
        <fgColor theme="0"/>
        <bgColor rgb="FFFFFF00"/>
      </patternFill>
    </fill>
    <fill>
      <patternFill patternType="solid">
        <fgColor theme="0"/>
        <bgColor indexed="64"/>
      </patternFill>
    </fill>
    <fill>
      <patternFill patternType="solid">
        <fgColor indexed="57"/>
        <bgColor indexed="64"/>
      </patternFill>
    </fill>
    <fill>
      <patternFill patternType="solid">
        <fgColor indexed="31"/>
        <bgColor indexed="64"/>
      </patternFill>
    </fill>
    <fill>
      <patternFill patternType="solid">
        <fgColor indexed="22"/>
        <bgColor indexed="64"/>
      </patternFill>
    </fill>
    <fill>
      <patternFill patternType="solid">
        <fgColor indexed="47"/>
        <bgColor indexed="64"/>
      </patternFill>
    </fill>
    <fill>
      <patternFill patternType="solid">
        <fgColor indexed="43"/>
        <bgColor indexed="64"/>
      </patternFill>
    </fill>
    <fill>
      <patternFill patternType="solid">
        <fgColor indexed="9"/>
        <bgColor indexed="64"/>
      </patternFill>
    </fill>
  </fills>
  <borders count="51">
    <border>
      <left/>
      <right/>
      <top/>
      <bottom/>
      <diagonal/>
    </border>
    <border>
      <left style="medium">
        <color rgb="FF000000"/>
      </left>
      <right style="medium">
        <color rgb="FF000000"/>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style="medium">
        <color rgb="FF000000"/>
      </top>
      <bottom style="medium">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medium">
        <color rgb="FF000000"/>
      </left>
      <right style="medium">
        <color rgb="FF000000"/>
      </right>
      <top style="thin">
        <color rgb="FF000000"/>
      </top>
      <bottom style="thin">
        <color rgb="FF000000"/>
      </bottom>
      <diagonal/>
    </border>
    <border>
      <left style="medium">
        <color rgb="FF000000"/>
      </left>
      <right style="medium">
        <color rgb="FF000000"/>
      </right>
      <top style="medium">
        <color rgb="FF000000"/>
      </top>
      <bottom/>
      <diagonal/>
    </border>
    <border>
      <left style="medium">
        <color rgb="FF000000"/>
      </left>
      <right style="thin">
        <color rgb="FF000000"/>
      </right>
      <top style="medium">
        <color rgb="FF000000"/>
      </top>
      <bottom/>
      <diagonal/>
    </border>
    <border>
      <left style="thin">
        <color rgb="FF000000"/>
      </left>
      <right style="thin">
        <color rgb="FF000000"/>
      </right>
      <top style="medium">
        <color rgb="FF000000"/>
      </top>
      <bottom/>
      <diagonal/>
    </border>
    <border>
      <left style="thin">
        <color rgb="FF000000"/>
      </left>
      <right style="medium">
        <color rgb="FF000000"/>
      </right>
      <top style="medium">
        <color rgb="FF000000"/>
      </top>
      <bottom/>
      <diagonal/>
    </border>
    <border>
      <left style="medium">
        <color rgb="FF000000"/>
      </left>
      <right style="medium">
        <color rgb="FF000000"/>
      </right>
      <top style="medium">
        <color rgb="FF000000"/>
      </top>
      <bottom style="thin">
        <color rgb="FF000000"/>
      </bottom>
      <diagonal/>
    </border>
    <border>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style="medium">
        <color rgb="FF000000"/>
      </right>
      <top style="thin">
        <color rgb="FF000000"/>
      </top>
      <bottom style="medium">
        <color rgb="FF000000"/>
      </bottom>
      <diagonal/>
    </border>
    <border>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right style="medium">
        <color rgb="FF000000"/>
      </right>
      <top style="thin">
        <color rgb="FF000000"/>
      </top>
      <bottom style="medium">
        <color rgb="FF000000"/>
      </bottom>
      <diagonal/>
    </border>
    <border>
      <left/>
      <right style="medium">
        <color rgb="FF000000"/>
      </right>
      <top style="medium">
        <color rgb="FF000000"/>
      </top>
      <bottom/>
      <diagonal/>
    </border>
    <border>
      <left style="medium">
        <color rgb="FF000000"/>
      </left>
      <right style="medium">
        <color rgb="FF000000"/>
      </right>
      <top style="thin">
        <color rgb="FF000000"/>
      </top>
      <bottom/>
      <diagonal/>
    </border>
    <border>
      <left style="thin">
        <color rgb="FF000000"/>
      </left>
      <right/>
      <top style="medium">
        <color rgb="FF000000"/>
      </top>
      <bottom/>
      <diagonal/>
    </border>
    <border>
      <left/>
      <right style="thin">
        <color rgb="FF000000"/>
      </right>
      <top style="medium">
        <color rgb="FF000000"/>
      </top>
      <bottom/>
      <diagonal/>
    </border>
    <border>
      <left/>
      <right/>
      <top style="medium">
        <color rgb="FF000000"/>
      </top>
      <bottom/>
      <diagonal/>
    </border>
    <border>
      <left style="thin">
        <color rgb="FF000000"/>
      </left>
      <right/>
      <top style="medium">
        <color rgb="FF000000"/>
      </top>
      <bottom style="medium">
        <color rgb="FF000000"/>
      </bottom>
      <diagonal/>
    </border>
    <border>
      <left/>
      <right style="thin">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style="medium">
        <color rgb="FF000000"/>
      </left>
      <right style="thin">
        <color rgb="FF000000"/>
      </right>
      <top/>
      <bottom style="medium">
        <color rgb="FF000000"/>
      </bottom>
      <diagonal/>
    </border>
    <border>
      <left style="thin">
        <color rgb="FF000000"/>
      </left>
      <right/>
      <top/>
      <bottom style="medium">
        <color rgb="FF000000"/>
      </bottom>
      <diagonal/>
    </border>
    <border>
      <left/>
      <right style="thin">
        <color rgb="FF000000"/>
      </right>
      <top/>
      <bottom style="medium">
        <color rgb="FF000000"/>
      </bottom>
      <diagonal/>
    </border>
    <border>
      <left style="thin">
        <color rgb="FF000000"/>
      </left>
      <right style="thin">
        <color rgb="FF000000"/>
      </right>
      <top/>
      <bottom style="medium">
        <color rgb="FF000000"/>
      </bottom>
      <diagonal/>
    </border>
    <border>
      <left/>
      <right style="medium">
        <color rgb="FF000000"/>
      </right>
      <top/>
      <bottom style="medium">
        <color rgb="FF000000"/>
      </bottom>
      <diagonal/>
    </border>
    <border>
      <left style="thick">
        <color rgb="FF000000"/>
      </left>
      <right style="thick">
        <color rgb="FF000000"/>
      </right>
      <top style="thick">
        <color rgb="FF000000"/>
      </top>
      <bottom style="thick">
        <color rgb="FF000000"/>
      </bottom>
      <diagonal/>
    </border>
    <border>
      <left style="medium">
        <color rgb="FF000000"/>
      </left>
      <right/>
      <top style="medium">
        <color rgb="FF000000"/>
      </top>
      <bottom/>
      <diagonal/>
    </border>
    <border>
      <left style="medium">
        <color rgb="FF000000"/>
      </left>
      <right/>
      <top/>
      <bottom/>
      <diagonal/>
    </border>
    <border>
      <left style="medium">
        <color rgb="FF000000"/>
      </left>
      <right/>
      <top/>
      <bottom style="medium">
        <color rgb="FF000000"/>
      </bottom>
      <diagonal/>
    </border>
    <border>
      <left/>
      <right/>
      <top/>
      <bottom style="medium">
        <color rgb="FF000000"/>
      </bottom>
      <diagonal/>
    </border>
    <border>
      <left style="medium">
        <color rgb="FF000000"/>
      </left>
      <right style="medium">
        <color rgb="FF000000"/>
      </right>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13">
    <xf numFmtId="0" fontId="0" fillId="0" borderId="0"/>
    <xf numFmtId="0" fontId="24" fillId="4" borderId="0" applyNumberFormat="0" applyFont="0" applyBorder="0" applyAlignment="0" applyProtection="0"/>
    <xf numFmtId="0" fontId="26" fillId="3" borderId="0" applyNumberFormat="0" applyBorder="0" applyAlignment="0" applyProtection="0"/>
    <xf numFmtId="0" fontId="25" fillId="2" borderId="0" applyNumberFormat="0" applyBorder="0" applyAlignment="0" applyProtection="0"/>
    <xf numFmtId="0" fontId="25" fillId="2" borderId="0" applyNumberFormat="0" applyBorder="0" applyAlignment="0" applyProtection="0"/>
    <xf numFmtId="0" fontId="26" fillId="3" borderId="0" applyNumberFormat="0" applyBorder="0" applyAlignment="0" applyProtection="0"/>
    <xf numFmtId="0" fontId="25" fillId="2" borderId="0" applyNumberFormat="0" applyBorder="0" applyAlignment="0" applyProtection="0"/>
    <xf numFmtId="0" fontId="26" fillId="3" borderId="0" applyNumberFormat="0" applyBorder="0" applyAlignment="0" applyProtection="0"/>
    <xf numFmtId="0" fontId="25" fillId="2" borderId="0" applyNumberFormat="0" applyBorder="0" applyAlignment="0" applyProtection="0"/>
    <xf numFmtId="0" fontId="27" fillId="0" borderId="0" applyNumberFormat="0" applyFill="0" applyBorder="0" applyAlignment="0" applyProtection="0"/>
    <xf numFmtId="0" fontId="26" fillId="3" borderId="0" applyNumberFormat="0" applyBorder="0" applyAlignment="0" applyProtection="0"/>
    <xf numFmtId="0" fontId="61" fillId="0" borderId="0"/>
    <xf numFmtId="0" fontId="64" fillId="0" borderId="0" applyNumberFormat="0" applyFill="0" applyBorder="0" applyAlignment="0" applyProtection="0"/>
  </cellStyleXfs>
  <cellXfs count="434">
    <xf numFmtId="0" fontId="0" fillId="0" borderId="0" xfId="0"/>
    <xf numFmtId="0" fontId="0" fillId="0" borderId="0" xfId="0" applyAlignment="1">
      <alignment vertical="center"/>
    </xf>
    <xf numFmtId="0" fontId="0" fillId="0" borderId="0" xfId="0" applyAlignment="1">
      <alignment horizontal="left" vertical="center"/>
    </xf>
    <xf numFmtId="0" fontId="0" fillId="0" borderId="0" xfId="0" applyAlignment="1">
      <alignment horizontal="center" vertical="center"/>
    </xf>
    <xf numFmtId="0" fontId="0" fillId="0" borderId="1" xfId="0" applyBorder="1" applyAlignment="1">
      <alignment horizontal="center" vertical="center"/>
    </xf>
    <xf numFmtId="2" fontId="0" fillId="0" borderId="1" xfId="0" applyNumberFormat="1" applyBorder="1" applyAlignment="1">
      <alignment horizontal="center" vertical="center" wrapText="1"/>
    </xf>
    <xf numFmtId="0" fontId="0" fillId="0" borderId="1" xfId="0" applyBorder="1" applyAlignment="1">
      <alignment horizontal="center" vertical="center" wrapText="1"/>
    </xf>
    <xf numFmtId="0" fontId="0" fillId="0" borderId="1" xfId="0" applyBorder="1" applyAlignment="1">
      <alignment horizontal="left" vertical="center"/>
    </xf>
    <xf numFmtId="2" fontId="0" fillId="0" borderId="1" xfId="0" applyNumberFormat="1" applyBorder="1" applyAlignment="1">
      <alignment vertical="center"/>
    </xf>
    <xf numFmtId="2" fontId="0" fillId="5" borderId="1" xfId="0" applyNumberFormat="1" applyFill="1" applyBorder="1" applyAlignment="1">
      <alignment horizontal="center" vertical="center"/>
    </xf>
    <xf numFmtId="0" fontId="27" fillId="0" borderId="1" xfId="9" applyBorder="1" applyAlignment="1">
      <alignment horizontal="center" vertical="center"/>
    </xf>
    <xf numFmtId="0" fontId="0" fillId="0" borderId="1" xfId="0" applyBorder="1" applyAlignment="1">
      <alignment horizontal="left" vertical="center" wrapText="1"/>
    </xf>
    <xf numFmtId="2" fontId="24" fillId="0" borderId="1" xfId="10" applyNumberFormat="1" applyFont="1" applyFill="1" applyBorder="1" applyAlignment="1">
      <alignment vertical="center"/>
    </xf>
    <xf numFmtId="166" fontId="0" fillId="5" borderId="1" xfId="0" applyNumberFormat="1" applyFill="1" applyBorder="1" applyAlignment="1">
      <alignment horizontal="center" vertical="center"/>
    </xf>
    <xf numFmtId="2" fontId="0" fillId="0" borderId="1" xfId="0" applyNumberFormat="1" applyBorder="1" applyAlignment="1">
      <alignment vertical="center" wrapText="1"/>
    </xf>
    <xf numFmtId="0" fontId="0" fillId="0" borderId="1" xfId="0" applyBorder="1" applyAlignment="1">
      <alignment vertical="center"/>
    </xf>
    <xf numFmtId="166" fontId="0" fillId="5" borderId="1" xfId="0" applyNumberFormat="1" applyFill="1" applyBorder="1" applyAlignment="1">
      <alignment horizontal="center" vertical="center" wrapText="1"/>
    </xf>
    <xf numFmtId="2" fontId="27" fillId="0" borderId="1" xfId="9" applyNumberFormat="1" applyFill="1" applyBorder="1" applyAlignment="1">
      <alignment horizontal="center" vertical="center" wrapText="1"/>
    </xf>
    <xf numFmtId="2" fontId="0" fillId="5" borderId="1" xfId="0" applyNumberFormat="1" applyFill="1" applyBorder="1" applyAlignment="1">
      <alignment horizontal="center" vertical="center" wrapText="1"/>
    </xf>
    <xf numFmtId="166" fontId="0" fillId="5" borderId="1" xfId="0" applyNumberFormat="1" applyFill="1" applyBorder="1" applyAlignment="1">
      <alignment vertical="center" wrapText="1"/>
    </xf>
    <xf numFmtId="0" fontId="24" fillId="4" borderId="1" xfId="1" applyBorder="1" applyAlignment="1">
      <alignment horizontal="left" vertical="center" wrapText="1"/>
    </xf>
    <xf numFmtId="2" fontId="24" fillId="4" borderId="1" xfId="1" applyNumberFormat="1" applyBorder="1" applyAlignment="1">
      <alignment vertical="center" wrapText="1"/>
    </xf>
    <xf numFmtId="2" fontId="28" fillId="0" borderId="1" xfId="0" applyNumberFormat="1" applyFont="1" applyBorder="1" applyAlignment="1">
      <alignment vertical="center" wrapText="1"/>
    </xf>
    <xf numFmtId="2" fontId="28" fillId="5" borderId="1" xfId="0" applyNumberFormat="1" applyFont="1" applyFill="1" applyBorder="1" applyAlignment="1">
      <alignment vertical="center" wrapText="1"/>
    </xf>
    <xf numFmtId="0" fontId="29" fillId="0" borderId="0" xfId="0" applyFont="1" applyAlignment="1">
      <alignment vertical="center"/>
    </xf>
    <xf numFmtId="0" fontId="29" fillId="0" borderId="0" xfId="0" applyFont="1"/>
    <xf numFmtId="2" fontId="0" fillId="0" borderId="0" xfId="0" applyNumberFormat="1" applyAlignment="1">
      <alignment vertical="center" wrapText="1"/>
    </xf>
    <xf numFmtId="2" fontId="0" fillId="6" borderId="0" xfId="0" applyNumberFormat="1" applyFill="1" applyAlignment="1">
      <alignment vertical="center"/>
    </xf>
    <xf numFmtId="2" fontId="0" fillId="6" borderId="0" xfId="0" applyNumberFormat="1" applyFill="1" applyAlignment="1">
      <alignment vertical="center" wrapText="1"/>
    </xf>
    <xf numFmtId="2" fontId="27" fillId="0" borderId="0" xfId="9" applyNumberFormat="1" applyAlignment="1">
      <alignment vertical="center" wrapText="1"/>
    </xf>
    <xf numFmtId="2" fontId="0" fillId="7" borderId="0" xfId="0" applyNumberFormat="1" applyFill="1" applyAlignment="1">
      <alignment vertical="center" wrapText="1"/>
    </xf>
    <xf numFmtId="168" fontId="0" fillId="7" borderId="0" xfId="0" applyNumberFormat="1" applyFill="1" applyAlignment="1">
      <alignment vertical="center" wrapText="1"/>
    </xf>
    <xf numFmtId="2" fontId="0" fillId="7" borderId="0" xfId="0" applyNumberFormat="1" applyFill="1" applyAlignment="1">
      <alignment vertical="center"/>
    </xf>
    <xf numFmtId="2" fontId="30" fillId="8" borderId="2" xfId="0" applyNumberFormat="1" applyFont="1" applyFill="1" applyBorder="1" applyAlignment="1">
      <alignment vertical="center" wrapText="1"/>
    </xf>
    <xf numFmtId="2" fontId="0" fillId="8" borderId="3" xfId="0" applyNumberFormat="1" applyFill="1" applyBorder="1" applyAlignment="1">
      <alignment vertical="center" wrapText="1"/>
    </xf>
    <xf numFmtId="2" fontId="30" fillId="9" borderId="4" xfId="0" applyNumberFormat="1" applyFont="1" applyFill="1" applyBorder="1" applyAlignment="1">
      <alignment horizontal="left" vertical="center"/>
    </xf>
    <xf numFmtId="2" fontId="28" fillId="9" borderId="2" xfId="0" applyNumberFormat="1" applyFont="1" applyFill="1" applyBorder="1" applyAlignment="1">
      <alignment vertical="center" wrapText="1"/>
    </xf>
    <xf numFmtId="2" fontId="0" fillId="9" borderId="3" xfId="0" applyNumberFormat="1" applyFill="1" applyBorder="1" applyAlignment="1">
      <alignment vertical="center" wrapText="1"/>
    </xf>
    <xf numFmtId="2" fontId="0" fillId="10" borderId="4" xfId="0" applyNumberFormat="1" applyFill="1" applyBorder="1" applyAlignment="1">
      <alignment vertical="center" wrapText="1"/>
    </xf>
    <xf numFmtId="2" fontId="0" fillId="10" borderId="2" xfId="0" applyNumberFormat="1" applyFill="1" applyBorder="1" applyAlignment="1">
      <alignment vertical="center" wrapText="1"/>
    </xf>
    <xf numFmtId="2" fontId="30" fillId="10" borderId="2" xfId="0" applyNumberFormat="1" applyFont="1" applyFill="1" applyBorder="1" applyAlignment="1">
      <alignment vertical="center"/>
    </xf>
    <xf numFmtId="2" fontId="0" fillId="10" borderId="3" xfId="0" applyNumberFormat="1" applyFill="1" applyBorder="1" applyAlignment="1">
      <alignment vertical="center" wrapText="1"/>
    </xf>
    <xf numFmtId="2" fontId="28" fillId="9" borderId="5" xfId="0" applyNumberFormat="1" applyFont="1" applyFill="1" applyBorder="1" applyAlignment="1">
      <alignment horizontal="center" vertical="center" wrapText="1"/>
    </xf>
    <xf numFmtId="2" fontId="28" fillId="9" borderId="6" xfId="0" applyNumberFormat="1" applyFont="1" applyFill="1" applyBorder="1" applyAlignment="1">
      <alignment horizontal="center" vertical="center" wrapText="1"/>
    </xf>
    <xf numFmtId="2" fontId="28" fillId="0" borderId="7" xfId="0" applyNumberFormat="1" applyFont="1" applyBorder="1" applyAlignment="1">
      <alignment vertical="center" wrapText="1"/>
    </xf>
    <xf numFmtId="2" fontId="31" fillId="0" borderId="1" xfId="0" applyNumberFormat="1" applyFont="1" applyBorder="1" applyAlignment="1">
      <alignment vertical="center" wrapText="1"/>
    </xf>
    <xf numFmtId="2" fontId="32" fillId="0" borderId="1" xfId="0" applyNumberFormat="1" applyFont="1" applyBorder="1" applyAlignment="1">
      <alignment vertical="center" wrapText="1"/>
    </xf>
    <xf numFmtId="2" fontId="28" fillId="0" borderId="5" xfId="0" applyNumberFormat="1" applyFont="1" applyBorder="1" applyAlignment="1">
      <alignment horizontal="center" vertical="center" wrapText="1"/>
    </xf>
    <xf numFmtId="2" fontId="28" fillId="0" borderId="6" xfId="0" applyNumberFormat="1" applyFont="1" applyBorder="1" applyAlignment="1">
      <alignment vertical="center" wrapText="1"/>
    </xf>
    <xf numFmtId="165" fontId="0" fillId="0" borderId="6" xfId="0" applyNumberFormat="1" applyBorder="1" applyAlignment="1">
      <alignment vertical="center" wrapText="1"/>
    </xf>
    <xf numFmtId="1" fontId="32" fillId="0" borderId="7" xfId="0" applyNumberFormat="1" applyFont="1" applyBorder="1" applyAlignment="1">
      <alignment vertical="center" wrapText="1"/>
    </xf>
    <xf numFmtId="165" fontId="28" fillId="0" borderId="1" xfId="0" applyNumberFormat="1" applyFont="1" applyBorder="1" applyAlignment="1">
      <alignment vertical="center" wrapText="1"/>
    </xf>
    <xf numFmtId="2" fontId="33" fillId="0" borderId="6" xfId="0" applyNumberFormat="1" applyFont="1" applyBorder="1" applyAlignment="1">
      <alignment vertical="center" wrapText="1"/>
    </xf>
    <xf numFmtId="2" fontId="32" fillId="11" borderId="1" xfId="0" applyNumberFormat="1" applyFont="1" applyFill="1" applyBorder="1" applyAlignment="1">
      <alignment vertical="center" wrapText="1"/>
    </xf>
    <xf numFmtId="2" fontId="31" fillId="0" borderId="0" xfId="0" applyNumberFormat="1" applyFont="1" applyAlignment="1">
      <alignment vertical="center" wrapText="1"/>
    </xf>
    <xf numFmtId="2" fontId="32" fillId="0" borderId="0" xfId="0" applyNumberFormat="1" applyFont="1" applyAlignment="1">
      <alignment vertical="center" wrapText="1"/>
    </xf>
    <xf numFmtId="2" fontId="0" fillId="0" borderId="1" xfId="0" applyNumberFormat="1" applyBorder="1" applyAlignment="1">
      <alignment horizontal="left" wrapText="1"/>
    </xf>
    <xf numFmtId="2" fontId="30" fillId="8" borderId="2" xfId="0" applyNumberFormat="1" applyFont="1" applyFill="1" applyBorder="1" applyAlignment="1">
      <alignment vertical="center"/>
    </xf>
    <xf numFmtId="2" fontId="0" fillId="0" borderId="6" xfId="0" applyNumberFormat="1" applyBorder="1" applyAlignment="1">
      <alignment vertical="center" wrapText="1"/>
    </xf>
    <xf numFmtId="166" fontId="0" fillId="6" borderId="0" xfId="0" applyNumberFormat="1" applyFill="1" applyAlignment="1">
      <alignment vertical="center" wrapText="1"/>
    </xf>
    <xf numFmtId="2" fontId="28" fillId="7" borderId="1" xfId="0" applyNumberFormat="1" applyFont="1" applyFill="1" applyBorder="1" applyAlignment="1">
      <alignment vertical="center" wrapText="1"/>
    </xf>
    <xf numFmtId="2" fontId="28" fillId="7" borderId="5" xfId="0" applyNumberFormat="1" applyFont="1" applyFill="1" applyBorder="1" applyAlignment="1">
      <alignment horizontal="center" vertical="center" wrapText="1"/>
    </xf>
    <xf numFmtId="2" fontId="28" fillId="7" borderId="6" xfId="0" applyNumberFormat="1" applyFont="1" applyFill="1" applyBorder="1" applyAlignment="1">
      <alignment vertical="center" wrapText="1"/>
    </xf>
    <xf numFmtId="164" fontId="35" fillId="7" borderId="6" xfId="0" applyNumberFormat="1" applyFont="1" applyFill="1" applyBorder="1" applyAlignment="1">
      <alignment vertical="center" wrapText="1"/>
    </xf>
    <xf numFmtId="1" fontId="32" fillId="7" borderId="7" xfId="0" applyNumberFormat="1" applyFont="1" applyFill="1" applyBorder="1" applyAlignment="1">
      <alignment horizontal="center" vertical="center" textRotation="90" wrapText="1"/>
    </xf>
    <xf numFmtId="2" fontId="36" fillId="10" borderId="1" xfId="0" applyNumberFormat="1" applyFont="1" applyFill="1" applyBorder="1" applyAlignment="1">
      <alignment vertical="center" wrapText="1"/>
    </xf>
    <xf numFmtId="2" fontId="32" fillId="7" borderId="1" xfId="0" applyNumberFormat="1" applyFont="1" applyFill="1" applyBorder="1" applyAlignment="1">
      <alignment vertical="center" textRotation="90" wrapText="1"/>
    </xf>
    <xf numFmtId="2" fontId="32" fillId="7" borderId="1" xfId="0" applyNumberFormat="1" applyFont="1" applyFill="1" applyBorder="1" applyAlignment="1">
      <alignment vertical="center" wrapText="1"/>
    </xf>
    <xf numFmtId="2" fontId="37" fillId="7" borderId="1" xfId="0" applyNumberFormat="1" applyFont="1" applyFill="1" applyBorder="1" applyAlignment="1">
      <alignment vertical="center" wrapText="1"/>
    </xf>
    <xf numFmtId="2" fontId="31" fillId="7" borderId="1" xfId="0" applyNumberFormat="1" applyFont="1" applyFill="1" applyBorder="1" applyAlignment="1">
      <alignment vertical="center" wrapText="1"/>
    </xf>
    <xf numFmtId="164" fontId="38" fillId="7" borderId="6" xfId="0" applyNumberFormat="1" applyFont="1" applyFill="1" applyBorder="1" applyAlignment="1">
      <alignment vertical="center" wrapText="1"/>
    </xf>
    <xf numFmtId="2" fontId="34" fillId="0" borderId="6" xfId="0" applyNumberFormat="1" applyFont="1" applyBorder="1" applyAlignment="1">
      <alignment vertical="center" wrapText="1"/>
    </xf>
    <xf numFmtId="1" fontId="32" fillId="0" borderId="7" xfId="0" applyNumberFormat="1" applyFont="1" applyBorder="1" applyAlignment="1">
      <alignment horizontal="center" vertical="center" textRotation="90" wrapText="1"/>
    </xf>
    <xf numFmtId="2" fontId="32" fillId="0" borderId="1" xfId="0" applyNumberFormat="1" applyFont="1" applyBorder="1" applyAlignment="1">
      <alignment vertical="center" textRotation="90" wrapText="1"/>
    </xf>
    <xf numFmtId="2" fontId="28" fillId="9" borderId="1" xfId="0" applyNumberFormat="1" applyFont="1" applyFill="1" applyBorder="1" applyAlignment="1">
      <alignment vertical="center" wrapText="1"/>
    </xf>
    <xf numFmtId="2" fontId="28" fillId="9" borderId="6" xfId="0" applyNumberFormat="1" applyFont="1" applyFill="1" applyBorder="1" applyAlignment="1">
      <alignment vertical="center" wrapText="1"/>
    </xf>
    <xf numFmtId="2" fontId="34" fillId="9" borderId="6" xfId="0" applyNumberFormat="1" applyFont="1" applyFill="1" applyBorder="1" applyAlignment="1">
      <alignment vertical="center" wrapText="1"/>
    </xf>
    <xf numFmtId="1" fontId="32" fillId="9" borderId="7" xfId="0" applyNumberFormat="1" applyFont="1" applyFill="1" applyBorder="1" applyAlignment="1">
      <alignment horizontal="center" vertical="center" textRotation="90" wrapText="1"/>
    </xf>
    <xf numFmtId="2" fontId="0" fillId="9" borderId="1" xfId="0" applyNumberFormat="1" applyFill="1" applyBorder="1" applyAlignment="1">
      <alignment vertical="center" wrapText="1"/>
    </xf>
    <xf numFmtId="2" fontId="32" fillId="9" borderId="1" xfId="0" applyNumberFormat="1" applyFont="1" applyFill="1" applyBorder="1" applyAlignment="1">
      <alignment vertical="center" textRotation="90" wrapText="1"/>
    </xf>
    <xf numFmtId="2" fontId="31" fillId="9" borderId="1" xfId="0" applyNumberFormat="1" applyFont="1" applyFill="1" applyBorder="1" applyAlignment="1">
      <alignment vertical="center" wrapText="1"/>
    </xf>
    <xf numFmtId="2" fontId="39" fillId="0" borderId="1" xfId="0" applyNumberFormat="1" applyFont="1" applyBorder="1" applyAlignment="1">
      <alignment vertical="center" wrapText="1"/>
    </xf>
    <xf numFmtId="2" fontId="37" fillId="9" borderId="1" xfId="0" applyNumberFormat="1" applyFont="1" applyFill="1" applyBorder="1" applyAlignment="1">
      <alignment vertical="center" wrapText="1"/>
    </xf>
    <xf numFmtId="2" fontId="34" fillId="7" borderId="6" xfId="0" applyNumberFormat="1" applyFont="1" applyFill="1" applyBorder="1" applyAlignment="1">
      <alignment vertical="center" wrapText="1"/>
    </xf>
    <xf numFmtId="2" fontId="0" fillId="10" borderId="1" xfId="0" applyNumberFormat="1" applyFill="1" applyBorder="1" applyAlignment="1">
      <alignment vertical="center" wrapText="1"/>
    </xf>
    <xf numFmtId="2" fontId="28" fillId="0" borderId="6" xfId="0" applyNumberFormat="1" applyFont="1" applyBorder="1" applyAlignment="1">
      <alignment horizontal="center" vertical="center" wrapText="1"/>
    </xf>
    <xf numFmtId="164" fontId="28" fillId="0" borderId="6" xfId="0" applyNumberFormat="1" applyFont="1" applyBorder="1" applyAlignment="1">
      <alignment vertical="center" wrapText="1"/>
    </xf>
    <xf numFmtId="2" fontId="36" fillId="0" borderId="1" xfId="0" applyNumberFormat="1" applyFont="1" applyBorder="1" applyAlignment="1">
      <alignment vertical="center" wrapText="1"/>
    </xf>
    <xf numFmtId="169" fontId="0" fillId="6" borderId="0" xfId="0" applyNumberFormat="1" applyFill="1" applyAlignment="1">
      <alignment vertical="center" wrapText="1"/>
    </xf>
    <xf numFmtId="2" fontId="31" fillId="0" borderId="6" xfId="0" applyNumberFormat="1" applyFont="1" applyBorder="1" applyAlignment="1">
      <alignment vertical="center" wrapText="1"/>
    </xf>
    <xf numFmtId="1" fontId="0" fillId="0" borderId="6" xfId="0" applyNumberFormat="1" applyBorder="1" applyAlignment="1">
      <alignment vertical="center" wrapText="1"/>
    </xf>
    <xf numFmtId="2" fontId="40" fillId="0" borderId="1" xfId="0" applyNumberFormat="1" applyFont="1" applyBorder="1" applyAlignment="1">
      <alignment vertical="center" wrapText="1"/>
    </xf>
    <xf numFmtId="2" fontId="31" fillId="5" borderId="1" xfId="0" applyNumberFormat="1" applyFont="1" applyFill="1" applyBorder="1" applyAlignment="1">
      <alignment vertical="center" wrapText="1"/>
    </xf>
    <xf numFmtId="2" fontId="0" fillId="5" borderId="6" xfId="0" applyNumberFormat="1" applyFill="1" applyBorder="1" applyAlignment="1">
      <alignment vertical="center" wrapText="1"/>
    </xf>
    <xf numFmtId="2" fontId="41" fillId="0" borderId="1" xfId="0" applyNumberFormat="1" applyFont="1" applyBorder="1" applyAlignment="1">
      <alignment vertical="center" wrapText="1"/>
    </xf>
    <xf numFmtId="2" fontId="33" fillId="0" borderId="1" xfId="0" applyNumberFormat="1" applyFont="1" applyBorder="1" applyAlignment="1">
      <alignment vertical="center" wrapText="1"/>
    </xf>
    <xf numFmtId="2" fontId="42" fillId="0" borderId="1" xfId="0" applyNumberFormat="1" applyFont="1" applyBorder="1" applyAlignment="1">
      <alignment vertical="center" wrapText="1"/>
    </xf>
    <xf numFmtId="2" fontId="33" fillId="0" borderId="5" xfId="0" applyNumberFormat="1" applyFont="1" applyBorder="1" applyAlignment="1">
      <alignment horizontal="center" vertical="center" wrapText="1"/>
    </xf>
    <xf numFmtId="164" fontId="36" fillId="0" borderId="6" xfId="0" applyNumberFormat="1" applyFont="1" applyBorder="1" applyAlignment="1">
      <alignment horizontal="right" vertical="center" wrapText="1"/>
    </xf>
    <xf numFmtId="165" fontId="0" fillId="0" borderId="1" xfId="0" applyNumberFormat="1" applyBorder="1" applyAlignment="1">
      <alignment vertical="center" wrapText="1"/>
    </xf>
    <xf numFmtId="2" fontId="43" fillId="0" borderId="1" xfId="0" applyNumberFormat="1" applyFont="1" applyBorder="1" applyAlignment="1">
      <alignment vertical="center" wrapText="1"/>
    </xf>
    <xf numFmtId="2" fontId="37" fillId="0" borderId="1" xfId="0" applyNumberFormat="1" applyFont="1" applyBorder="1" applyAlignment="1">
      <alignment vertical="center" wrapText="1"/>
    </xf>
    <xf numFmtId="2" fontId="0" fillId="5" borderId="0" xfId="0" applyNumberFormat="1" applyFill="1" applyAlignment="1">
      <alignment vertical="center" wrapText="1"/>
    </xf>
    <xf numFmtId="2" fontId="0" fillId="5" borderId="3" xfId="0" applyNumberFormat="1" applyFill="1" applyBorder="1" applyAlignment="1">
      <alignment vertical="center" wrapText="1"/>
    </xf>
    <xf numFmtId="2" fontId="28" fillId="5" borderId="7" xfId="0" applyNumberFormat="1" applyFont="1" applyFill="1" applyBorder="1" applyAlignment="1">
      <alignment vertical="center" wrapText="1"/>
    </xf>
    <xf numFmtId="1" fontId="32" fillId="5" borderId="7" xfId="0" applyNumberFormat="1" applyFont="1" applyFill="1" applyBorder="1" applyAlignment="1">
      <alignment horizontal="center" vertical="center" wrapText="1"/>
    </xf>
    <xf numFmtId="1" fontId="31" fillId="5" borderId="1" xfId="0" applyNumberFormat="1" applyFont="1" applyFill="1" applyBorder="1" applyAlignment="1">
      <alignment vertical="center" wrapText="1"/>
    </xf>
    <xf numFmtId="2" fontId="44" fillId="0" borderId="0" xfId="0" applyNumberFormat="1" applyFont="1" applyAlignment="1">
      <alignment vertical="center" wrapText="1"/>
    </xf>
    <xf numFmtId="1" fontId="32" fillId="5" borderId="7" xfId="0" applyNumberFormat="1" applyFont="1" applyFill="1" applyBorder="1" applyAlignment="1">
      <alignment vertical="center" wrapText="1"/>
    </xf>
    <xf numFmtId="2" fontId="32" fillId="10" borderId="3" xfId="0" applyNumberFormat="1" applyFont="1" applyFill="1" applyBorder="1" applyAlignment="1">
      <alignment vertical="center" wrapText="1"/>
    </xf>
    <xf numFmtId="2" fontId="45" fillId="0" borderId="1" xfId="0" applyNumberFormat="1" applyFont="1" applyBorder="1" applyAlignment="1">
      <alignment vertical="center" wrapText="1"/>
    </xf>
    <xf numFmtId="2" fontId="29" fillId="0" borderId="6" xfId="0" applyNumberFormat="1" applyFont="1" applyBorder="1" applyAlignment="1">
      <alignment vertical="center" wrapText="1"/>
    </xf>
    <xf numFmtId="2" fontId="46" fillId="5" borderId="1" xfId="0" applyNumberFormat="1" applyFont="1" applyFill="1" applyBorder="1" applyAlignment="1">
      <alignment vertical="center" wrapText="1"/>
    </xf>
    <xf numFmtId="2" fontId="46" fillId="0" borderId="1" xfId="0" applyNumberFormat="1" applyFont="1" applyBorder="1" applyAlignment="1">
      <alignment vertical="center" wrapText="1"/>
    </xf>
    <xf numFmtId="2" fontId="46" fillId="0" borderId="5" xfId="0" applyNumberFormat="1" applyFont="1" applyBorder="1" applyAlignment="1">
      <alignment horizontal="center" vertical="center" wrapText="1"/>
    </xf>
    <xf numFmtId="2" fontId="46" fillId="0" borderId="6" xfId="0" applyNumberFormat="1" applyFont="1" applyBorder="1" applyAlignment="1">
      <alignment vertical="center" wrapText="1"/>
    </xf>
    <xf numFmtId="2" fontId="47" fillId="12" borderId="6" xfId="0" applyNumberFormat="1" applyFont="1" applyFill="1" applyBorder="1" applyAlignment="1">
      <alignment vertical="center" wrapText="1"/>
    </xf>
    <xf numFmtId="2" fontId="0" fillId="9" borderId="6" xfId="0" applyNumberFormat="1" applyFill="1" applyBorder="1" applyAlignment="1">
      <alignment vertical="center" wrapText="1"/>
    </xf>
    <xf numFmtId="1" fontId="32" fillId="9" borderId="7" xfId="0" applyNumberFormat="1" applyFont="1" applyFill="1" applyBorder="1" applyAlignment="1">
      <alignment vertical="center" wrapText="1"/>
    </xf>
    <xf numFmtId="2" fontId="32" fillId="9" borderId="1" xfId="0" applyNumberFormat="1" applyFont="1" applyFill="1" applyBorder="1" applyAlignment="1">
      <alignment vertical="center" wrapText="1"/>
    </xf>
    <xf numFmtId="2" fontId="28" fillId="5" borderId="5" xfId="0" applyNumberFormat="1" applyFont="1" applyFill="1" applyBorder="1" applyAlignment="1">
      <alignment horizontal="center" vertical="center" wrapText="1"/>
    </xf>
    <xf numFmtId="2" fontId="28" fillId="5" borderId="6" xfId="0" applyNumberFormat="1" applyFont="1" applyFill="1" applyBorder="1" applyAlignment="1">
      <alignment vertical="center" wrapText="1"/>
    </xf>
    <xf numFmtId="2" fontId="36" fillId="0" borderId="6" xfId="0" applyNumberFormat="1" applyFont="1" applyBorder="1" applyAlignment="1">
      <alignment vertical="center" wrapText="1"/>
    </xf>
    <xf numFmtId="1" fontId="42" fillId="0" borderId="7" xfId="0" applyNumberFormat="1" applyFont="1" applyBorder="1" applyAlignment="1">
      <alignment vertical="center" wrapText="1"/>
    </xf>
    <xf numFmtId="2" fontId="32" fillId="0" borderId="6" xfId="0" applyNumberFormat="1" applyFont="1" applyBorder="1" applyAlignment="1">
      <alignment vertical="center" wrapText="1"/>
    </xf>
    <xf numFmtId="1" fontId="32" fillId="0" borderId="7" xfId="0" applyNumberFormat="1" applyFont="1" applyBorder="1" applyAlignment="1">
      <alignment vertical="center" textRotation="90" wrapText="1"/>
    </xf>
    <xf numFmtId="164" fontId="31" fillId="0" borderId="7" xfId="0" applyNumberFormat="1" applyFont="1" applyBorder="1" applyAlignment="1">
      <alignment vertical="center" wrapText="1"/>
    </xf>
    <xf numFmtId="2" fontId="46" fillId="11" borderId="1" xfId="0" applyNumberFormat="1" applyFont="1" applyFill="1" applyBorder="1" applyAlignment="1">
      <alignment vertical="center" wrapText="1"/>
    </xf>
    <xf numFmtId="2" fontId="46" fillId="11" borderId="5" xfId="0" applyNumberFormat="1" applyFont="1" applyFill="1" applyBorder="1" applyAlignment="1">
      <alignment horizontal="center" vertical="center" wrapText="1"/>
    </xf>
    <xf numFmtId="2" fontId="46" fillId="11" borderId="6" xfId="0" applyNumberFormat="1" applyFont="1" applyFill="1" applyBorder="1" applyAlignment="1">
      <alignment vertical="center" wrapText="1"/>
    </xf>
    <xf numFmtId="2" fontId="44" fillId="11" borderId="6" xfId="0" applyNumberFormat="1" applyFont="1" applyFill="1" applyBorder="1" applyAlignment="1">
      <alignment vertical="center" wrapText="1"/>
    </xf>
    <xf numFmtId="1" fontId="45" fillId="11" borderId="7" xfId="0" applyNumberFormat="1" applyFont="1" applyFill="1" applyBorder="1" applyAlignment="1">
      <alignment vertical="center" textRotation="90" wrapText="1"/>
    </xf>
    <xf numFmtId="2" fontId="0" fillId="11" borderId="1" xfId="0" applyNumberFormat="1" applyFill="1" applyBorder="1" applyAlignment="1">
      <alignment vertical="center" wrapText="1"/>
    </xf>
    <xf numFmtId="2" fontId="40" fillId="11" borderId="1" xfId="0" applyNumberFormat="1" applyFont="1" applyFill="1" applyBorder="1" applyAlignment="1">
      <alignment vertical="center" wrapText="1"/>
    </xf>
    <xf numFmtId="2" fontId="33" fillId="9" borderId="1" xfId="0" applyNumberFormat="1" applyFont="1" applyFill="1" applyBorder="1" applyAlignment="1">
      <alignment vertical="center" wrapText="1"/>
    </xf>
    <xf numFmtId="2" fontId="33" fillId="9" borderId="5" xfId="0" applyNumberFormat="1" applyFont="1" applyFill="1" applyBorder="1" applyAlignment="1">
      <alignment horizontal="center" vertical="center" wrapText="1"/>
    </xf>
    <xf numFmtId="2" fontId="33" fillId="9" borderId="6" xfId="0" applyNumberFormat="1" applyFont="1" applyFill="1" applyBorder="1" applyAlignment="1">
      <alignment vertical="center" wrapText="1"/>
    </xf>
    <xf numFmtId="2" fontId="36" fillId="9" borderId="6" xfId="0" applyNumberFormat="1" applyFont="1" applyFill="1" applyBorder="1" applyAlignment="1">
      <alignment vertical="center" wrapText="1"/>
    </xf>
    <xf numFmtId="1" fontId="42" fillId="9" borderId="7" xfId="0" applyNumberFormat="1" applyFont="1" applyFill="1" applyBorder="1" applyAlignment="1">
      <alignment vertical="center" textRotation="90" wrapText="1"/>
    </xf>
    <xf numFmtId="2" fontId="43" fillId="9" borderId="1" xfId="0" applyNumberFormat="1" applyFont="1" applyFill="1" applyBorder="1" applyAlignment="1">
      <alignment vertical="center" wrapText="1"/>
    </xf>
    <xf numFmtId="2" fontId="31" fillId="0" borderId="5" xfId="0" applyNumberFormat="1" applyFont="1" applyBorder="1" applyAlignment="1">
      <alignment horizontal="center" vertical="center" wrapText="1"/>
    </xf>
    <xf numFmtId="2" fontId="28" fillId="0" borderId="2" xfId="0" applyNumberFormat="1" applyFont="1" applyBorder="1" applyAlignment="1">
      <alignment vertical="center" wrapText="1"/>
    </xf>
    <xf numFmtId="165" fontId="0" fillId="0" borderId="0" xfId="0" applyNumberFormat="1" applyAlignment="1">
      <alignment vertical="center" wrapText="1"/>
    </xf>
    <xf numFmtId="1" fontId="0" fillId="0" borderId="7" xfId="0" applyNumberFormat="1" applyBorder="1" applyAlignment="1">
      <alignment vertical="center" wrapText="1"/>
    </xf>
    <xf numFmtId="164" fontId="0" fillId="0" borderId="1" xfId="0" applyNumberFormat="1" applyBorder="1" applyAlignment="1">
      <alignment vertical="center" wrapText="1"/>
    </xf>
    <xf numFmtId="2" fontId="48" fillId="0" borderId="1" xfId="0" applyNumberFormat="1" applyFont="1" applyBorder="1" applyAlignment="1">
      <alignment vertical="center" wrapText="1"/>
    </xf>
    <xf numFmtId="164" fontId="0" fillId="0" borderId="6" xfId="0" applyNumberFormat="1" applyBorder="1" applyAlignment="1">
      <alignment vertical="center" wrapText="1"/>
    </xf>
    <xf numFmtId="165" fontId="44" fillId="0" borderId="1" xfId="0" applyNumberFormat="1" applyFont="1" applyBorder="1" applyAlignment="1">
      <alignment vertical="center" wrapText="1"/>
    </xf>
    <xf numFmtId="2" fontId="34" fillId="0" borderId="1" xfId="0" applyNumberFormat="1" applyFont="1" applyBorder="1" applyAlignment="1">
      <alignment horizontal="center" vertical="center" wrapText="1"/>
    </xf>
    <xf numFmtId="2" fontId="31" fillId="0" borderId="1" xfId="0" applyNumberFormat="1" applyFont="1" applyBorder="1" applyAlignment="1">
      <alignment horizontal="center" vertical="center" wrapText="1"/>
    </xf>
    <xf numFmtId="2" fontId="32" fillId="0" borderId="1" xfId="0" applyNumberFormat="1" applyFont="1" applyBorder="1" applyAlignment="1">
      <alignment horizontal="center" vertical="center" wrapText="1"/>
    </xf>
    <xf numFmtId="1" fontId="0" fillId="0" borderId="1" xfId="0" applyNumberFormat="1" applyBorder="1" applyAlignment="1">
      <alignment vertical="center" wrapText="1"/>
    </xf>
    <xf numFmtId="2" fontId="50" fillId="0" borderId="0" xfId="9" applyNumberFormat="1" applyFont="1" applyAlignment="1">
      <alignment vertical="center" wrapText="1"/>
    </xf>
    <xf numFmtId="1" fontId="32" fillId="0" borderId="1" xfId="0" applyNumberFormat="1" applyFont="1" applyBorder="1" applyAlignment="1">
      <alignment vertical="center" wrapText="1"/>
    </xf>
    <xf numFmtId="0" fontId="32" fillId="0" borderId="0" xfId="0" applyFont="1"/>
    <xf numFmtId="2" fontId="0" fillId="5" borderId="1" xfId="0" applyNumberFormat="1" applyFill="1" applyBorder="1" applyAlignment="1">
      <alignment vertical="center" wrapText="1"/>
    </xf>
    <xf numFmtId="1" fontId="45" fillId="0" borderId="7" xfId="0" applyNumberFormat="1" applyFont="1" applyBorder="1" applyAlignment="1">
      <alignment vertical="center" wrapText="1"/>
    </xf>
    <xf numFmtId="2" fontId="0" fillId="5" borderId="7" xfId="0" applyNumberFormat="1" applyFill="1" applyBorder="1" applyAlignment="1">
      <alignment vertical="center" wrapText="1"/>
    </xf>
    <xf numFmtId="1" fontId="32" fillId="5" borderId="3" xfId="0" applyNumberFormat="1" applyFont="1" applyFill="1" applyBorder="1" applyAlignment="1">
      <alignment vertical="center" wrapText="1"/>
    </xf>
    <xf numFmtId="2" fontId="32" fillId="10" borderId="2" xfId="0" applyNumberFormat="1" applyFont="1" applyFill="1" applyBorder="1" applyAlignment="1">
      <alignment vertical="center" wrapText="1"/>
    </xf>
    <xf numFmtId="1" fontId="28" fillId="5" borderId="6" xfId="0" applyNumberFormat="1" applyFont="1" applyFill="1" applyBorder="1" applyAlignment="1">
      <alignment vertical="center" wrapText="1"/>
    </xf>
    <xf numFmtId="2" fontId="45" fillId="5" borderId="1" xfId="0" applyNumberFormat="1" applyFont="1" applyFill="1" applyBorder="1" applyAlignment="1">
      <alignment vertical="center" wrapText="1"/>
    </xf>
    <xf numFmtId="1" fontId="46" fillId="5" borderId="6" xfId="0" applyNumberFormat="1" applyFont="1" applyFill="1" applyBorder="1" applyAlignment="1">
      <alignment vertical="center" wrapText="1"/>
    </xf>
    <xf numFmtId="2" fontId="44" fillId="0" borderId="1" xfId="0" applyNumberFormat="1" applyFont="1" applyBorder="1" applyAlignment="1">
      <alignment vertical="center" wrapText="1"/>
    </xf>
    <xf numFmtId="2" fontId="0" fillId="0" borderId="0" xfId="0" applyNumberFormat="1"/>
    <xf numFmtId="2" fontId="51" fillId="0" borderId="6" xfId="0" applyNumberFormat="1" applyFont="1" applyBorder="1" applyAlignment="1">
      <alignment vertical="center" wrapText="1"/>
    </xf>
    <xf numFmtId="1" fontId="52" fillId="0" borderId="6" xfId="0" applyNumberFormat="1" applyFont="1" applyBorder="1" applyAlignment="1">
      <alignment vertical="center" wrapText="1"/>
    </xf>
    <xf numFmtId="2" fontId="51" fillId="0" borderId="8" xfId="0" applyNumberFormat="1" applyFont="1" applyBorder="1" applyAlignment="1">
      <alignment vertical="center" wrapText="1"/>
    </xf>
    <xf numFmtId="2" fontId="52" fillId="0" borderId="1" xfId="0" applyNumberFormat="1" applyFont="1" applyBorder="1" applyAlignment="1">
      <alignment vertical="center" wrapText="1"/>
    </xf>
    <xf numFmtId="2" fontId="28" fillId="5" borderId="9" xfId="0" applyNumberFormat="1" applyFont="1" applyFill="1" applyBorder="1" applyAlignment="1">
      <alignment vertical="center" wrapText="1"/>
    </xf>
    <xf numFmtId="2" fontId="28" fillId="0" borderId="9" xfId="0" applyNumberFormat="1" applyFont="1" applyBorder="1" applyAlignment="1">
      <alignment vertical="center" wrapText="1"/>
    </xf>
    <xf numFmtId="2" fontId="28" fillId="0" borderId="10" xfId="0" applyNumberFormat="1" applyFont="1" applyBorder="1" applyAlignment="1">
      <alignment horizontal="center" vertical="center" wrapText="1"/>
    </xf>
    <xf numFmtId="2" fontId="28" fillId="0" borderId="11" xfId="0" applyNumberFormat="1" applyFont="1" applyBorder="1" applyAlignment="1">
      <alignment vertical="center" wrapText="1"/>
    </xf>
    <xf numFmtId="1" fontId="0" fillId="0" borderId="11" xfId="0" applyNumberFormat="1" applyBorder="1" applyAlignment="1">
      <alignment vertical="center" wrapText="1"/>
    </xf>
    <xf numFmtId="1" fontId="32" fillId="0" borderId="12" xfId="0" applyNumberFormat="1" applyFont="1" applyBorder="1" applyAlignment="1">
      <alignment vertical="center" wrapText="1"/>
    </xf>
    <xf numFmtId="2" fontId="0" fillId="0" borderId="9" xfId="0" applyNumberFormat="1" applyBorder="1" applyAlignment="1">
      <alignment vertical="center" wrapText="1"/>
    </xf>
    <xf numFmtId="2" fontId="31" fillId="0" borderId="9" xfId="0" applyNumberFormat="1" applyFont="1" applyBorder="1" applyAlignment="1">
      <alignment vertical="center" wrapText="1"/>
    </xf>
    <xf numFmtId="2" fontId="32" fillId="0" borderId="9" xfId="0" applyNumberFormat="1" applyFont="1" applyBorder="1" applyAlignment="1">
      <alignment vertical="center" wrapText="1"/>
    </xf>
    <xf numFmtId="2" fontId="51" fillId="5" borderId="9" xfId="0" applyNumberFormat="1" applyFont="1" applyFill="1" applyBorder="1" applyAlignment="1">
      <alignment vertical="center" wrapText="1"/>
    </xf>
    <xf numFmtId="2" fontId="51" fillId="0" borderId="9" xfId="0" applyNumberFormat="1" applyFont="1" applyBorder="1" applyAlignment="1">
      <alignment vertical="center" wrapText="1"/>
    </xf>
    <xf numFmtId="2" fontId="51" fillId="0" borderId="10" xfId="0" applyNumberFormat="1" applyFont="1" applyBorder="1" applyAlignment="1">
      <alignment horizontal="center" vertical="center" wrapText="1"/>
    </xf>
    <xf numFmtId="2" fontId="51" fillId="0" borderId="13" xfId="0" applyNumberFormat="1" applyFont="1" applyBorder="1" applyAlignment="1">
      <alignment vertical="center" wrapText="1"/>
    </xf>
    <xf numFmtId="1" fontId="52" fillId="0" borderId="14" xfId="0" applyNumberFormat="1" applyFont="1" applyBorder="1" applyAlignment="1">
      <alignment vertical="center" wrapText="1"/>
    </xf>
    <xf numFmtId="1" fontId="53" fillId="0" borderId="15" xfId="0" applyNumberFormat="1" applyFont="1" applyBorder="1" applyAlignment="1">
      <alignment vertical="center" wrapText="1"/>
    </xf>
    <xf numFmtId="2" fontId="52" fillId="0" borderId="15" xfId="0" applyNumberFormat="1" applyFont="1" applyBorder="1" applyAlignment="1">
      <alignment vertical="center" wrapText="1"/>
    </xf>
    <xf numFmtId="2" fontId="54" fillId="0" borderId="15" xfId="0" applyNumberFormat="1" applyFont="1" applyBorder="1" applyAlignment="1">
      <alignment vertical="center" wrapText="1"/>
    </xf>
    <xf numFmtId="2" fontId="54" fillId="0" borderId="9" xfId="0" applyNumberFormat="1" applyFont="1" applyBorder="1" applyAlignment="1">
      <alignment vertical="center" wrapText="1"/>
    </xf>
    <xf numFmtId="2" fontId="53" fillId="0" borderId="9" xfId="0" applyNumberFormat="1" applyFont="1" applyBorder="1" applyAlignment="1">
      <alignment vertical="center" wrapText="1"/>
    </xf>
    <xf numFmtId="2" fontId="55" fillId="0" borderId="16" xfId="0" applyNumberFormat="1" applyFont="1" applyBorder="1" applyAlignment="1">
      <alignment vertical="center" wrapText="1"/>
    </xf>
    <xf numFmtId="2" fontId="54" fillId="0" borderId="13" xfId="0" applyNumberFormat="1" applyFont="1" applyBorder="1" applyAlignment="1">
      <alignment vertical="center" wrapText="1"/>
    </xf>
    <xf numFmtId="2" fontId="53" fillId="0" borderId="17" xfId="0" applyNumberFormat="1" applyFont="1" applyBorder="1" applyAlignment="1">
      <alignment vertical="center" wrapText="1"/>
    </xf>
    <xf numFmtId="1" fontId="52" fillId="0" borderId="18" xfId="0" applyNumberFormat="1" applyFont="1" applyBorder="1" applyAlignment="1">
      <alignment vertical="center" wrapText="1"/>
    </xf>
    <xf numFmtId="1" fontId="53" fillId="0" borderId="19" xfId="0" applyNumberFormat="1" applyFont="1" applyBorder="1" applyAlignment="1">
      <alignment vertical="center" wrapText="1"/>
    </xf>
    <xf numFmtId="2" fontId="52" fillId="0" borderId="19" xfId="0" applyNumberFormat="1" applyFont="1" applyBorder="1" applyAlignment="1">
      <alignment vertical="center" wrapText="1"/>
    </xf>
    <xf numFmtId="2" fontId="54" fillId="0" borderId="19" xfId="0" applyNumberFormat="1" applyFont="1" applyBorder="1" applyAlignment="1">
      <alignment vertical="center" wrapText="1"/>
    </xf>
    <xf numFmtId="2" fontId="54" fillId="0" borderId="8" xfId="0" applyNumberFormat="1" applyFont="1" applyBorder="1" applyAlignment="1">
      <alignment vertical="center" wrapText="1"/>
    </xf>
    <xf numFmtId="2" fontId="53" fillId="0" borderId="20" xfId="0" applyNumberFormat="1" applyFont="1" applyBorder="1" applyAlignment="1">
      <alignment vertical="center" wrapText="1"/>
    </xf>
    <xf numFmtId="2" fontId="51" fillId="0" borderId="21" xfId="0" applyNumberFormat="1" applyFont="1" applyBorder="1" applyAlignment="1">
      <alignment vertical="center" wrapText="1"/>
    </xf>
    <xf numFmtId="1" fontId="52" fillId="0" borderId="22" xfId="0" applyNumberFormat="1" applyFont="1" applyBorder="1" applyAlignment="1">
      <alignment vertical="center" wrapText="1"/>
    </xf>
    <xf numFmtId="1" fontId="53" fillId="0" borderId="23" xfId="0" applyNumberFormat="1" applyFont="1" applyBorder="1" applyAlignment="1">
      <alignment vertical="center" wrapText="1"/>
    </xf>
    <xf numFmtId="2" fontId="52" fillId="0" borderId="23" xfId="0" applyNumberFormat="1" applyFont="1" applyBorder="1" applyAlignment="1">
      <alignment vertical="center" wrapText="1"/>
    </xf>
    <xf numFmtId="2" fontId="54" fillId="0" borderId="23" xfId="0" applyNumberFormat="1" applyFont="1" applyBorder="1" applyAlignment="1">
      <alignment vertical="center" wrapText="1"/>
    </xf>
    <xf numFmtId="2" fontId="54" fillId="0" borderId="21" xfId="0" applyNumberFormat="1" applyFont="1" applyBorder="1" applyAlignment="1">
      <alignment vertical="center" wrapText="1"/>
    </xf>
    <xf numFmtId="2" fontId="53" fillId="0" borderId="24" xfId="0" applyNumberFormat="1" applyFont="1" applyBorder="1" applyAlignment="1">
      <alignment vertical="center" wrapText="1"/>
    </xf>
    <xf numFmtId="2" fontId="28" fillId="5" borderId="0" xfId="0" applyNumberFormat="1" applyFont="1" applyFill="1" applyAlignment="1">
      <alignment vertical="center" wrapText="1"/>
    </xf>
    <xf numFmtId="2" fontId="28" fillId="0" borderId="0" xfId="0" applyNumberFormat="1" applyFont="1" applyAlignment="1">
      <alignment vertical="center" wrapText="1"/>
    </xf>
    <xf numFmtId="2" fontId="28" fillId="0" borderId="0" xfId="0" applyNumberFormat="1" applyFont="1" applyAlignment="1">
      <alignment horizontal="center" vertical="center" wrapText="1"/>
    </xf>
    <xf numFmtId="1" fontId="0" fillId="0" borderId="0" xfId="0" applyNumberFormat="1" applyAlignment="1">
      <alignment vertical="center" wrapText="1"/>
    </xf>
    <xf numFmtId="1" fontId="32" fillId="0" borderId="0" xfId="0" applyNumberFormat="1" applyFont="1" applyAlignment="1">
      <alignment vertical="center" wrapText="1"/>
    </xf>
    <xf numFmtId="2" fontId="28" fillId="0" borderId="25" xfId="0" applyNumberFormat="1" applyFont="1" applyBorder="1" applyAlignment="1">
      <alignment vertical="center" wrapText="1"/>
    </xf>
    <xf numFmtId="2" fontId="51" fillId="0" borderId="26" xfId="0" applyNumberFormat="1" applyFont="1" applyBorder="1" applyAlignment="1">
      <alignment vertical="center" wrapText="1"/>
    </xf>
    <xf numFmtId="2" fontId="51" fillId="0" borderId="10" xfId="0" applyNumberFormat="1" applyFont="1" applyBorder="1" applyAlignment="1">
      <alignment vertical="center" wrapText="1"/>
    </xf>
    <xf numFmtId="2" fontId="51" fillId="0" borderId="27" xfId="0" applyNumberFormat="1" applyFont="1" applyBorder="1" applyAlignment="1">
      <alignment horizontal="center" vertical="center" wrapText="1"/>
    </xf>
    <xf numFmtId="1" fontId="52" fillId="0" borderId="28" xfId="0" applyNumberFormat="1" applyFont="1" applyBorder="1" applyAlignment="1">
      <alignment vertical="center" wrapText="1"/>
    </xf>
    <xf numFmtId="1" fontId="53" fillId="0" borderId="11" xfId="0" applyNumberFormat="1" applyFont="1" applyBorder="1" applyAlignment="1">
      <alignment vertical="center" wrapText="1"/>
    </xf>
    <xf numFmtId="2" fontId="52" fillId="0" borderId="27" xfId="0" applyNumberFormat="1" applyFont="1" applyBorder="1" applyAlignment="1">
      <alignment vertical="center" wrapText="1"/>
    </xf>
    <xf numFmtId="2" fontId="54" fillId="0" borderId="28" xfId="0" applyNumberFormat="1" applyFont="1" applyBorder="1" applyAlignment="1">
      <alignment vertical="center" wrapText="1"/>
    </xf>
    <xf numFmtId="2" fontId="53" fillId="0" borderId="27" xfId="0" applyNumberFormat="1" applyFont="1" applyBorder="1" applyAlignment="1">
      <alignment vertical="center" wrapText="1"/>
    </xf>
    <xf numFmtId="2" fontId="53" fillId="0" borderId="29" xfId="0" applyNumberFormat="1" applyFont="1" applyBorder="1" applyAlignment="1">
      <alignment vertical="center" wrapText="1"/>
    </xf>
    <xf numFmtId="2" fontId="31" fillId="0" borderId="25" xfId="0" applyNumberFormat="1" applyFont="1" applyBorder="1" applyAlignment="1">
      <alignment vertical="center" wrapText="1"/>
    </xf>
    <xf numFmtId="2" fontId="51" fillId="0" borderId="1" xfId="0" applyNumberFormat="1" applyFont="1" applyBorder="1" applyAlignment="1">
      <alignment vertical="center" wrapText="1"/>
    </xf>
    <xf numFmtId="2" fontId="51" fillId="0" borderId="5" xfId="0" applyNumberFormat="1" applyFont="1" applyBorder="1" applyAlignment="1">
      <alignment vertical="center" wrapText="1"/>
    </xf>
    <xf numFmtId="2" fontId="51" fillId="0" borderId="30" xfId="0" applyNumberFormat="1" applyFont="1" applyBorder="1" applyAlignment="1">
      <alignment horizontal="center" vertical="center" wrapText="1"/>
    </xf>
    <xf numFmtId="1" fontId="52" fillId="0" borderId="31" xfId="0" applyNumberFormat="1" applyFont="1" applyBorder="1" applyAlignment="1">
      <alignment vertical="center" wrapText="1"/>
    </xf>
    <xf numFmtId="1" fontId="53" fillId="0" borderId="6" xfId="0" applyNumberFormat="1" applyFont="1" applyBorder="1" applyAlignment="1">
      <alignment vertical="center" wrapText="1"/>
    </xf>
    <xf numFmtId="2" fontId="52" fillId="0" borderId="30" xfId="0" applyNumberFormat="1" applyFont="1" applyBorder="1" applyAlignment="1">
      <alignment vertical="center" wrapText="1"/>
    </xf>
    <xf numFmtId="2" fontId="54" fillId="0" borderId="1" xfId="0" applyNumberFormat="1" applyFont="1" applyBorder="1" applyAlignment="1">
      <alignment vertical="center" wrapText="1"/>
    </xf>
    <xf numFmtId="2" fontId="54" fillId="0" borderId="31" xfId="0" applyNumberFormat="1" applyFont="1" applyBorder="1" applyAlignment="1">
      <alignment vertical="center" wrapText="1"/>
    </xf>
    <xf numFmtId="2" fontId="31" fillId="0" borderId="3" xfId="0" applyNumberFormat="1" applyFont="1" applyBorder="1" applyAlignment="1">
      <alignment vertical="center" wrapText="1"/>
    </xf>
    <xf numFmtId="2" fontId="51" fillId="0" borderId="32" xfId="0" applyNumberFormat="1" applyFont="1" applyBorder="1" applyAlignment="1">
      <alignment vertical="center" wrapText="1"/>
    </xf>
    <xf numFmtId="2" fontId="51" fillId="0" borderId="33" xfId="0" applyNumberFormat="1" applyFont="1" applyBorder="1" applyAlignment="1">
      <alignment vertical="center" wrapText="1"/>
    </xf>
    <xf numFmtId="2" fontId="51" fillId="0" borderId="34" xfId="0" applyNumberFormat="1" applyFont="1" applyBorder="1" applyAlignment="1">
      <alignment horizontal="center" vertical="center" wrapText="1"/>
    </xf>
    <xf numFmtId="1" fontId="52" fillId="0" borderId="35" xfId="0" applyNumberFormat="1" applyFont="1" applyBorder="1" applyAlignment="1">
      <alignment vertical="center" wrapText="1"/>
    </xf>
    <xf numFmtId="1" fontId="53" fillId="0" borderId="36" xfId="0" applyNumberFormat="1" applyFont="1" applyBorder="1" applyAlignment="1">
      <alignment vertical="center" wrapText="1"/>
    </xf>
    <xf numFmtId="2" fontId="52" fillId="0" borderId="34" xfId="0" applyNumberFormat="1" applyFont="1" applyBorder="1" applyAlignment="1">
      <alignment vertical="center" wrapText="1"/>
    </xf>
    <xf numFmtId="2" fontId="54" fillId="0" borderId="32" xfId="0" applyNumberFormat="1" applyFont="1" applyBorder="1" applyAlignment="1">
      <alignment vertical="center" wrapText="1"/>
    </xf>
    <xf numFmtId="2" fontId="54" fillId="0" borderId="35" xfId="0" applyNumberFormat="1" applyFont="1" applyBorder="1" applyAlignment="1">
      <alignment vertical="center" wrapText="1"/>
    </xf>
    <xf numFmtId="2" fontId="31" fillId="0" borderId="32" xfId="0" applyNumberFormat="1" applyFont="1" applyBorder="1" applyAlignment="1">
      <alignment vertical="center" wrapText="1"/>
    </xf>
    <xf numFmtId="2" fontId="31" fillId="0" borderId="37" xfId="0" applyNumberFormat="1" applyFont="1" applyBorder="1" applyAlignment="1">
      <alignment vertical="center" wrapText="1"/>
    </xf>
    <xf numFmtId="2" fontId="0" fillId="13" borderId="0" xfId="0" applyNumberFormat="1" applyFill="1" applyAlignment="1">
      <alignment vertical="center"/>
    </xf>
    <xf numFmtId="2" fontId="0" fillId="13" borderId="0" xfId="0" applyNumberFormat="1" applyFill="1" applyAlignment="1">
      <alignment vertical="center" wrapText="1"/>
    </xf>
    <xf numFmtId="167" fontId="28" fillId="13" borderId="0" xfId="0" applyNumberFormat="1" applyFont="1" applyFill="1" applyAlignment="1">
      <alignment vertical="center" wrapText="1"/>
    </xf>
    <xf numFmtId="2" fontId="29" fillId="0" borderId="0" xfId="0" applyNumberFormat="1" applyFont="1" applyAlignment="1">
      <alignment vertical="center" wrapText="1"/>
    </xf>
    <xf numFmtId="2" fontId="49" fillId="9" borderId="4" xfId="0" applyNumberFormat="1" applyFont="1" applyFill="1" applyBorder="1" applyAlignment="1">
      <alignment horizontal="left" vertical="center" wrapText="1"/>
    </xf>
    <xf numFmtId="2" fontId="31" fillId="9" borderId="5" xfId="0" applyNumberFormat="1" applyFont="1" applyFill="1" applyBorder="1" applyAlignment="1">
      <alignment horizontal="center" vertical="center" wrapText="1"/>
    </xf>
    <xf numFmtId="2" fontId="56" fillId="0" borderId="1" xfId="0" applyNumberFormat="1" applyFont="1" applyBorder="1" applyAlignment="1">
      <alignment vertical="center" wrapText="1"/>
    </xf>
    <xf numFmtId="2" fontId="57" fillId="0" borderId="5" xfId="0" applyNumberFormat="1" applyFont="1" applyBorder="1" applyAlignment="1">
      <alignment horizontal="center" vertical="center" wrapText="1"/>
    </xf>
    <xf numFmtId="2" fontId="58" fillId="0" borderId="6" xfId="0" applyNumberFormat="1" applyFont="1" applyBorder="1" applyAlignment="1">
      <alignment vertical="center" wrapText="1"/>
    </xf>
    <xf numFmtId="165" fontId="59" fillId="0" borderId="6" xfId="0" applyNumberFormat="1" applyFont="1" applyBorder="1" applyAlignment="1">
      <alignment vertical="center" wrapText="1"/>
    </xf>
    <xf numFmtId="1" fontId="58" fillId="0" borderId="7" xfId="0" applyNumberFormat="1" applyFont="1" applyBorder="1" applyAlignment="1">
      <alignment vertical="center" wrapText="1"/>
    </xf>
    <xf numFmtId="2" fontId="0" fillId="14" borderId="1" xfId="0" applyNumberFormat="1" applyFill="1" applyBorder="1" applyAlignment="1">
      <alignment vertical="center" wrapText="1"/>
    </xf>
    <xf numFmtId="2" fontId="28" fillId="0" borderId="1" xfId="0" applyNumberFormat="1" applyFont="1" applyBorder="1" applyAlignment="1">
      <alignment horizontal="left" wrapText="1"/>
    </xf>
    <xf numFmtId="2" fontId="56" fillId="0" borderId="0" xfId="0" applyNumberFormat="1" applyFont="1" applyAlignment="1">
      <alignment vertical="center" wrapText="1"/>
    </xf>
    <xf numFmtId="2" fontId="0" fillId="0" borderId="0" xfId="0" applyNumberFormat="1" applyAlignment="1">
      <alignment horizontal="center" vertical="center" wrapText="1"/>
    </xf>
    <xf numFmtId="2" fontId="0" fillId="9" borderId="3" xfId="0" applyNumberFormat="1" applyFill="1" applyBorder="1" applyAlignment="1">
      <alignment horizontal="center" vertical="center" wrapText="1"/>
    </xf>
    <xf numFmtId="2" fontId="28" fillId="0" borderId="7" xfId="0" applyNumberFormat="1" applyFont="1" applyBorder="1" applyAlignment="1">
      <alignment horizontal="center" vertical="center" wrapText="1"/>
    </xf>
    <xf numFmtId="2" fontId="56" fillId="5" borderId="1" xfId="0" applyNumberFormat="1" applyFont="1" applyFill="1" applyBorder="1" applyAlignment="1">
      <alignment vertical="center" wrapText="1"/>
    </xf>
    <xf numFmtId="0" fontId="0" fillId="0" borderId="0" xfId="0" applyAlignment="1">
      <alignment horizontal="center"/>
    </xf>
    <xf numFmtId="2" fontId="59" fillId="0" borderId="1" xfId="0" applyNumberFormat="1" applyFont="1" applyBorder="1" applyAlignment="1">
      <alignment horizontal="left" wrapText="1"/>
    </xf>
    <xf numFmtId="0" fontId="60" fillId="0" borderId="6" xfId="0" applyFont="1" applyBorder="1" applyAlignment="1">
      <alignment vertical="center" wrapText="1"/>
    </xf>
    <xf numFmtId="2" fontId="25" fillId="2" borderId="1" xfId="8" applyNumberFormat="1" applyBorder="1" applyAlignment="1">
      <alignment vertical="center" wrapText="1"/>
    </xf>
    <xf numFmtId="2" fontId="28" fillId="0" borderId="4" xfId="0" applyNumberFormat="1" applyFont="1" applyBorder="1" applyAlignment="1">
      <alignment horizontal="center" vertical="center" wrapText="1"/>
    </xf>
    <xf numFmtId="2" fontId="0" fillId="0" borderId="11" xfId="0" applyNumberFormat="1" applyBorder="1" applyAlignment="1">
      <alignment vertical="center" wrapText="1"/>
    </xf>
    <xf numFmtId="1" fontId="32" fillId="0" borderId="12" xfId="0" applyNumberFormat="1" applyFont="1" applyBorder="1" applyAlignment="1">
      <alignment horizontal="center" vertical="center" textRotation="90" wrapText="1"/>
    </xf>
    <xf numFmtId="2" fontId="44" fillId="0" borderId="9" xfId="0" applyNumberFormat="1" applyFont="1" applyBorder="1" applyAlignment="1">
      <alignment vertical="center" wrapText="1"/>
    </xf>
    <xf numFmtId="2" fontId="46" fillId="0" borderId="10" xfId="0" applyNumberFormat="1" applyFont="1" applyBorder="1" applyAlignment="1">
      <alignment horizontal="center" vertical="center" wrapText="1"/>
    </xf>
    <xf numFmtId="2" fontId="51" fillId="5" borderId="1" xfId="0" applyNumberFormat="1" applyFont="1" applyFill="1" applyBorder="1" applyAlignment="1">
      <alignment vertical="center" wrapText="1"/>
    </xf>
    <xf numFmtId="2" fontId="51" fillId="0" borderId="2" xfId="0" applyNumberFormat="1" applyFont="1" applyBorder="1" applyAlignment="1">
      <alignment horizontal="center" vertical="center" wrapText="1"/>
    </xf>
    <xf numFmtId="2" fontId="52" fillId="0" borderId="31" xfId="0" applyNumberFormat="1" applyFont="1" applyBorder="1" applyAlignment="1">
      <alignment vertical="center" wrapText="1"/>
    </xf>
    <xf numFmtId="1" fontId="53" fillId="0" borderId="30" xfId="0" applyNumberFormat="1" applyFont="1" applyBorder="1" applyAlignment="1">
      <alignment horizontal="center" vertical="center" textRotation="90" wrapText="1"/>
    </xf>
    <xf numFmtId="2" fontId="54" fillId="0" borderId="2" xfId="0" applyNumberFormat="1" applyFont="1" applyBorder="1" applyAlignment="1">
      <alignment vertical="center" wrapText="1"/>
    </xf>
    <xf numFmtId="2" fontId="54" fillId="15" borderId="9" xfId="0" applyNumberFormat="1" applyFont="1" applyFill="1" applyBorder="1" applyAlignment="1">
      <alignment vertical="center" wrapText="1"/>
    </xf>
    <xf numFmtId="2" fontId="53" fillId="0" borderId="2" xfId="0" applyNumberFormat="1" applyFont="1" applyBorder="1" applyAlignment="1">
      <alignment vertical="center" wrapText="1"/>
    </xf>
    <xf numFmtId="2" fontId="53" fillId="0" borderId="1" xfId="0" applyNumberFormat="1" applyFont="1" applyBorder="1" applyAlignment="1">
      <alignment vertical="center" wrapText="1"/>
    </xf>
    <xf numFmtId="2" fontId="46" fillId="0" borderId="3" xfId="0" applyNumberFormat="1" applyFont="1" applyBorder="1" applyAlignment="1">
      <alignment horizontal="center" vertical="center" wrapText="1"/>
    </xf>
    <xf numFmtId="0" fontId="0" fillId="14" borderId="0" xfId="0" applyFill="1"/>
    <xf numFmtId="0" fontId="44" fillId="14" borderId="0" xfId="0" applyFont="1" applyFill="1"/>
    <xf numFmtId="2" fontId="0" fillId="16" borderId="1" xfId="0" applyNumberFormat="1" applyFill="1" applyBorder="1" applyAlignment="1">
      <alignment vertical="center" wrapText="1"/>
    </xf>
    <xf numFmtId="2" fontId="0" fillId="17" borderId="0" xfId="0" applyNumberFormat="1" applyFill="1" applyAlignment="1">
      <alignment vertical="center" wrapText="1"/>
    </xf>
    <xf numFmtId="2" fontId="31" fillId="0" borderId="2" xfId="0" applyNumberFormat="1" applyFont="1" applyBorder="1" applyAlignment="1">
      <alignment vertical="center" wrapText="1"/>
    </xf>
    <xf numFmtId="2" fontId="28" fillId="5" borderId="39" xfId="0" applyNumberFormat="1" applyFont="1" applyFill="1" applyBorder="1" applyAlignment="1">
      <alignment vertical="center" wrapText="1"/>
    </xf>
    <xf numFmtId="2" fontId="28" fillId="0" borderId="29" xfId="0" applyNumberFormat="1" applyFont="1" applyBorder="1" applyAlignment="1">
      <alignment vertical="center" wrapText="1"/>
    </xf>
    <xf numFmtId="2" fontId="0" fillId="0" borderId="29" xfId="0" applyNumberFormat="1" applyBorder="1" applyAlignment="1">
      <alignment vertical="center" wrapText="1"/>
    </xf>
    <xf numFmtId="2" fontId="31" fillId="0" borderId="29" xfId="0" applyNumberFormat="1" applyFont="1" applyBorder="1" applyAlignment="1">
      <alignment vertical="center" wrapText="1"/>
    </xf>
    <xf numFmtId="2" fontId="28" fillId="5" borderId="40" xfId="0" applyNumberFormat="1" applyFont="1" applyFill="1" applyBorder="1" applyAlignment="1">
      <alignment vertical="center" wrapText="1"/>
    </xf>
    <xf numFmtId="2" fontId="28" fillId="5" borderId="41" xfId="0" applyNumberFormat="1" applyFont="1" applyFill="1" applyBorder="1" applyAlignment="1">
      <alignment vertical="center" wrapText="1"/>
    </xf>
    <xf numFmtId="2" fontId="0" fillId="0" borderId="42" xfId="0" applyNumberFormat="1" applyBorder="1" applyAlignment="1">
      <alignment vertical="center" wrapText="1"/>
    </xf>
    <xf numFmtId="2" fontId="31" fillId="0" borderId="42" xfId="0" applyNumberFormat="1" applyFont="1" applyBorder="1" applyAlignment="1">
      <alignment vertical="center" wrapText="1"/>
    </xf>
    <xf numFmtId="2" fontId="28" fillId="5" borderId="4" xfId="0" applyNumberFormat="1" applyFont="1" applyFill="1" applyBorder="1" applyAlignment="1">
      <alignment vertical="center" wrapText="1"/>
    </xf>
    <xf numFmtId="2" fontId="28" fillId="0" borderId="2" xfId="0" applyNumberFormat="1" applyFont="1" applyBorder="1" applyAlignment="1">
      <alignment horizontal="center" vertical="center" wrapText="1"/>
    </xf>
    <xf numFmtId="2" fontId="0" fillId="0" borderId="2" xfId="0" applyNumberFormat="1" applyBorder="1" applyAlignment="1">
      <alignment vertical="center" wrapText="1"/>
    </xf>
    <xf numFmtId="2" fontId="28" fillId="0" borderId="43" xfId="0" applyNumberFormat="1" applyFont="1" applyBorder="1" applyAlignment="1">
      <alignment vertical="center" wrapText="1"/>
    </xf>
    <xf numFmtId="2" fontId="28" fillId="0" borderId="32" xfId="0" applyNumberFormat="1" applyFont="1" applyBorder="1" applyAlignment="1">
      <alignment vertical="center" wrapText="1"/>
    </xf>
    <xf numFmtId="1" fontId="32" fillId="0" borderId="9" xfId="0" applyNumberFormat="1" applyFont="1" applyBorder="1" applyAlignment="1">
      <alignment vertical="center" wrapText="1"/>
    </xf>
    <xf numFmtId="1" fontId="32" fillId="0" borderId="32" xfId="0" applyNumberFormat="1" applyFont="1" applyBorder="1" applyAlignment="1">
      <alignment vertical="center" wrapText="1"/>
    </xf>
    <xf numFmtId="2" fontId="31" fillId="0" borderId="43" xfId="0" applyNumberFormat="1" applyFont="1" applyBorder="1" applyAlignment="1">
      <alignment vertical="center" wrapText="1"/>
    </xf>
    <xf numFmtId="2" fontId="31" fillId="0" borderId="39" xfId="0" applyNumberFormat="1" applyFont="1" applyBorder="1" applyAlignment="1">
      <alignment vertical="center" wrapText="1"/>
    </xf>
    <xf numFmtId="2" fontId="28" fillId="0" borderId="4" xfId="0" applyNumberFormat="1" applyFont="1" applyBorder="1" applyAlignment="1">
      <alignment vertical="center" wrapText="1"/>
    </xf>
    <xf numFmtId="2" fontId="28" fillId="0" borderId="3" xfId="0" applyNumberFormat="1" applyFont="1" applyBorder="1" applyAlignment="1">
      <alignment vertical="center" wrapText="1"/>
    </xf>
    <xf numFmtId="2" fontId="28" fillId="0" borderId="39" xfId="0" applyNumberFormat="1" applyFont="1" applyBorder="1" applyAlignment="1">
      <alignment vertical="center" wrapText="1"/>
    </xf>
    <xf numFmtId="2" fontId="28" fillId="0" borderId="32" xfId="0" applyNumberFormat="1" applyFont="1" applyBorder="1" applyAlignment="1">
      <alignment horizontal="center" vertical="center" wrapText="1"/>
    </xf>
    <xf numFmtId="1" fontId="32" fillId="0" borderId="25" xfId="0" applyNumberFormat="1" applyFont="1" applyBorder="1" applyAlignment="1">
      <alignment vertical="center" wrapText="1"/>
    </xf>
    <xf numFmtId="2" fontId="28" fillId="0" borderId="9" xfId="0" applyNumberFormat="1" applyFont="1" applyBorder="1" applyAlignment="1">
      <alignment horizontal="center" vertical="center" wrapText="1"/>
    </xf>
    <xf numFmtId="2" fontId="28" fillId="9" borderId="10" xfId="0" applyNumberFormat="1" applyFont="1" applyFill="1" applyBorder="1" applyAlignment="1">
      <alignment horizontal="center" vertical="center" wrapText="1"/>
    </xf>
    <xf numFmtId="2" fontId="28" fillId="9" borderId="11" xfId="0" applyNumberFormat="1" applyFont="1" applyFill="1" applyBorder="1" applyAlignment="1">
      <alignment horizontal="center" vertical="center" wrapText="1"/>
    </xf>
    <xf numFmtId="1" fontId="32" fillId="0" borderId="4" xfId="0" applyNumberFormat="1" applyFont="1" applyBorder="1" applyAlignment="1">
      <alignment vertical="center" wrapText="1"/>
    </xf>
    <xf numFmtId="2" fontId="31" fillId="0" borderId="4" xfId="0" applyNumberFormat="1" applyFont="1" applyBorder="1" applyAlignment="1">
      <alignment vertical="center" wrapText="1"/>
    </xf>
    <xf numFmtId="2" fontId="61" fillId="0" borderId="0" xfId="11" applyNumberFormat="1" applyAlignment="1">
      <alignment vertical="center" wrapText="1"/>
    </xf>
    <xf numFmtId="2" fontId="62" fillId="0" borderId="0" xfId="11" applyNumberFormat="1" applyFont="1" applyAlignment="1">
      <alignment vertical="center" wrapText="1"/>
    </xf>
    <xf numFmtId="2" fontId="61" fillId="18" borderId="0" xfId="11" applyNumberFormat="1" applyFill="1" applyAlignment="1">
      <alignment vertical="center"/>
    </xf>
    <xf numFmtId="2" fontId="61" fillId="18" borderId="0" xfId="11" applyNumberFormat="1" applyFill="1" applyAlignment="1">
      <alignment vertical="center" wrapText="1"/>
    </xf>
    <xf numFmtId="2" fontId="63" fillId="0" borderId="0" xfId="11" applyNumberFormat="1" applyFont="1" applyAlignment="1">
      <alignment vertical="center" wrapText="1"/>
    </xf>
    <xf numFmtId="2" fontId="64" fillId="0" borderId="0" xfId="12" applyNumberFormat="1" applyAlignment="1">
      <alignment vertical="center" wrapText="1"/>
    </xf>
    <xf numFmtId="2" fontId="61" fillId="19" borderId="0" xfId="11" applyNumberFormat="1" applyFill="1" applyAlignment="1">
      <alignment vertical="center" wrapText="1"/>
    </xf>
    <xf numFmtId="168" fontId="61" fillId="19" borderId="0" xfId="11" applyNumberFormat="1" applyFill="1" applyAlignment="1">
      <alignment vertical="center" wrapText="1"/>
    </xf>
    <xf numFmtId="2" fontId="61" fillId="19" borderId="0" xfId="11" applyNumberFormat="1" applyFill="1" applyAlignment="1">
      <alignment vertical="center"/>
    </xf>
    <xf numFmtId="2" fontId="65" fillId="20" borderId="44" xfId="11" applyNumberFormat="1" applyFont="1" applyFill="1" applyBorder="1" applyAlignment="1">
      <alignment vertical="center" wrapText="1"/>
    </xf>
    <xf numFmtId="2" fontId="61" fillId="20" borderId="45" xfId="11" applyNumberFormat="1" applyFill="1" applyBorder="1" applyAlignment="1">
      <alignment vertical="center" wrapText="1"/>
    </xf>
    <xf numFmtId="2" fontId="65" fillId="21" borderId="46" xfId="11" applyNumberFormat="1" applyFont="1" applyFill="1" applyBorder="1" applyAlignment="1">
      <alignment horizontal="left" vertical="center"/>
    </xf>
    <xf numFmtId="2" fontId="66" fillId="21" borderId="46" xfId="11" applyNumberFormat="1" applyFont="1" applyFill="1" applyBorder="1" applyAlignment="1">
      <alignment horizontal="left" vertical="center"/>
    </xf>
    <xf numFmtId="2" fontId="67" fillId="21" borderId="44" xfId="11" applyNumberFormat="1" applyFont="1" applyFill="1" applyBorder="1" applyAlignment="1">
      <alignment vertical="center" wrapText="1"/>
    </xf>
    <xf numFmtId="2" fontId="61" fillId="21" borderId="45" xfId="11" applyNumberFormat="1" applyFill="1" applyBorder="1" applyAlignment="1">
      <alignment vertical="center" wrapText="1"/>
    </xf>
    <xf numFmtId="2" fontId="62" fillId="22" borderId="46" xfId="11" applyNumberFormat="1" applyFont="1" applyFill="1" applyBorder="1" applyAlignment="1">
      <alignment vertical="center" wrapText="1"/>
    </xf>
    <xf numFmtId="2" fontId="61" fillId="22" borderId="44" xfId="11" applyNumberFormat="1" applyFill="1" applyBorder="1" applyAlignment="1">
      <alignment vertical="center" wrapText="1"/>
    </xf>
    <xf numFmtId="2" fontId="65" fillId="22" borderId="44" xfId="11" applyNumberFormat="1" applyFont="1" applyFill="1" applyBorder="1" applyAlignment="1">
      <alignment vertical="center"/>
    </xf>
    <xf numFmtId="2" fontId="61" fillId="22" borderId="45" xfId="11" applyNumberFormat="1" applyFill="1" applyBorder="1" applyAlignment="1">
      <alignment vertical="center" wrapText="1"/>
    </xf>
    <xf numFmtId="2" fontId="67" fillId="21" borderId="48" xfId="11" applyNumberFormat="1" applyFont="1" applyFill="1" applyBorder="1" applyAlignment="1">
      <alignment horizontal="center" vertical="center" wrapText="1"/>
    </xf>
    <xf numFmtId="2" fontId="67" fillId="21" borderId="49" xfId="11" applyNumberFormat="1" applyFont="1" applyFill="1" applyBorder="1" applyAlignment="1">
      <alignment horizontal="center" vertical="center" wrapText="1"/>
    </xf>
    <xf numFmtId="2" fontId="67" fillId="0" borderId="50" xfId="11" applyNumberFormat="1" applyFont="1" applyBorder="1" applyAlignment="1">
      <alignment vertical="center" wrapText="1"/>
    </xf>
    <xf numFmtId="2" fontId="68" fillId="0" borderId="47" xfId="11" applyNumberFormat="1" applyFont="1" applyBorder="1" applyAlignment="1">
      <alignment vertical="center" wrapText="1"/>
    </xf>
    <xf numFmtId="2" fontId="67" fillId="23" borderId="47" xfId="11" applyNumberFormat="1" applyFont="1" applyFill="1" applyBorder="1" applyAlignment="1">
      <alignment vertical="center" wrapText="1"/>
    </xf>
    <xf numFmtId="2" fontId="67" fillId="0" borderId="47" xfId="11" applyNumberFormat="1" applyFont="1" applyBorder="1" applyAlignment="1">
      <alignment vertical="center" wrapText="1"/>
    </xf>
    <xf numFmtId="2" fontId="67" fillId="0" borderId="48" xfId="11" applyNumberFormat="1" applyFont="1" applyBorder="1" applyAlignment="1">
      <alignment horizontal="center" vertical="center" wrapText="1"/>
    </xf>
    <xf numFmtId="2" fontId="67" fillId="0" borderId="49" xfId="11" applyNumberFormat="1" applyFont="1" applyBorder="1" applyAlignment="1">
      <alignment vertical="center" wrapText="1"/>
    </xf>
    <xf numFmtId="1" fontId="67" fillId="0" borderId="49" xfId="11" applyNumberFormat="1" applyFont="1" applyBorder="1" applyAlignment="1">
      <alignment vertical="center" wrapText="1"/>
    </xf>
    <xf numFmtId="1" fontId="69" fillId="0" borderId="50" xfId="11" applyNumberFormat="1" applyFont="1" applyBorder="1" applyAlignment="1">
      <alignment horizontal="center" vertical="center" textRotation="90" wrapText="1"/>
    </xf>
    <xf numFmtId="2" fontId="62" fillId="0" borderId="47" xfId="11" applyNumberFormat="1" applyFont="1" applyBorder="1" applyAlignment="1">
      <alignment vertical="center" wrapText="1"/>
    </xf>
    <xf numFmtId="2" fontId="69" fillId="0" borderId="47" xfId="11" applyNumberFormat="1" applyFont="1" applyBorder="1" applyAlignment="1">
      <alignment vertical="center" textRotation="90" wrapText="1"/>
    </xf>
    <xf numFmtId="2" fontId="70" fillId="0" borderId="47" xfId="11" applyNumberFormat="1" applyFont="1" applyBorder="1" applyAlignment="1">
      <alignment vertical="center" wrapText="1"/>
    </xf>
    <xf numFmtId="2" fontId="71" fillId="0" borderId="47" xfId="11" applyNumberFormat="1" applyFont="1" applyBorder="1" applyAlignment="1">
      <alignment horizontal="center" vertical="center" wrapText="1"/>
    </xf>
    <xf numFmtId="1" fontId="68" fillId="0" borderId="47" xfId="11" applyNumberFormat="1" applyFont="1" applyBorder="1" applyAlignment="1">
      <alignment vertical="center" wrapText="1"/>
    </xf>
    <xf numFmtId="2" fontId="74" fillId="0" borderId="47" xfId="11" applyNumberFormat="1" applyFont="1" applyBorder="1" applyAlignment="1">
      <alignment vertical="center" wrapText="1"/>
    </xf>
    <xf numFmtId="2" fontId="73" fillId="0" borderId="49" xfId="11" applyNumberFormat="1" applyFont="1" applyBorder="1" applyAlignment="1">
      <alignment vertical="center" wrapText="1"/>
    </xf>
    <xf numFmtId="1" fontId="62" fillId="0" borderId="47" xfId="11" applyNumberFormat="1" applyFont="1" applyBorder="1" applyAlignment="1">
      <alignment vertical="center" wrapText="1"/>
    </xf>
    <xf numFmtId="0" fontId="61" fillId="0" borderId="0" xfId="11"/>
    <xf numFmtId="0" fontId="62" fillId="0" borderId="0" xfId="11" applyFont="1"/>
    <xf numFmtId="2" fontId="61" fillId="0" borderId="47" xfId="11" applyNumberFormat="1" applyBorder="1" applyAlignment="1">
      <alignment vertical="center" wrapText="1"/>
    </xf>
    <xf numFmtId="2" fontId="61" fillId="0" borderId="47" xfId="11" applyNumberFormat="1" applyBorder="1" applyAlignment="1">
      <alignment horizontal="left" wrapText="1"/>
    </xf>
    <xf numFmtId="2" fontId="76" fillId="0" borderId="47" xfId="11" applyNumberFormat="1" applyFont="1" applyBorder="1" applyAlignment="1">
      <alignment vertical="center" wrapText="1"/>
    </xf>
    <xf numFmtId="14" fontId="0" fillId="0" borderId="1" xfId="0" applyNumberFormat="1" applyBorder="1" applyAlignment="1">
      <alignment horizontal="left" vertical="center" wrapText="1"/>
    </xf>
    <xf numFmtId="14" fontId="0" fillId="0" borderId="1" xfId="0" applyNumberFormat="1" applyBorder="1" applyAlignment="1">
      <alignment horizontal="left" wrapText="1"/>
    </xf>
    <xf numFmtId="14" fontId="0" fillId="0" borderId="4" xfId="0" applyNumberFormat="1" applyBorder="1" applyAlignment="1">
      <alignment horizontal="left" vertical="center" wrapText="1"/>
    </xf>
    <xf numFmtId="0" fontId="0" fillId="0" borderId="39" xfId="0" applyBorder="1"/>
    <xf numFmtId="0" fontId="0" fillId="0" borderId="29" xfId="0" applyBorder="1"/>
    <xf numFmtId="0" fontId="0" fillId="0" borderId="41" xfId="0" applyBorder="1"/>
    <xf numFmtId="0" fontId="0" fillId="0" borderId="42" xfId="0" applyBorder="1"/>
    <xf numFmtId="0" fontId="0" fillId="0" borderId="7" xfId="0" applyBorder="1"/>
    <xf numFmtId="0" fontId="0" fillId="0" borderId="12" xfId="0" applyBorder="1"/>
    <xf numFmtId="0" fontId="0" fillId="0" borderId="30" xfId="0" applyBorder="1"/>
    <xf numFmtId="164" fontId="0" fillId="0" borderId="4" xfId="0" applyNumberFormat="1" applyBorder="1"/>
    <xf numFmtId="0" fontId="0" fillId="0" borderId="32" xfId="0" applyBorder="1"/>
    <xf numFmtId="0" fontId="0" fillId="0" borderId="27" xfId="0" applyBorder="1" applyAlignment="1">
      <alignment wrapText="1"/>
    </xf>
    <xf numFmtId="0" fontId="0" fillId="0" borderId="2" xfId="0" applyBorder="1"/>
    <xf numFmtId="0" fontId="0" fillId="0" borderId="10" xfId="0" applyBorder="1" applyAlignment="1">
      <alignment horizontal="center"/>
    </xf>
    <xf numFmtId="0" fontId="0" fillId="0" borderId="4" xfId="0" applyBorder="1" applyAlignment="1">
      <alignment horizontal="center"/>
    </xf>
    <xf numFmtId="14" fontId="0" fillId="0" borderId="4" xfId="0" applyNumberFormat="1" applyBorder="1" applyAlignment="1">
      <alignment horizontal="left"/>
    </xf>
    <xf numFmtId="1" fontId="52" fillId="0" borderId="28" xfId="0" applyNumberFormat="1" applyFont="1" applyBorder="1" applyAlignment="1">
      <alignment vertical="center"/>
    </xf>
    <xf numFmtId="1" fontId="53" fillId="0" borderId="11" xfId="0" applyNumberFormat="1" applyFont="1" applyBorder="1" applyAlignment="1">
      <alignment vertical="center"/>
    </xf>
    <xf numFmtId="2" fontId="52" fillId="0" borderId="27" xfId="0" applyNumberFormat="1" applyFont="1" applyBorder="1" applyAlignment="1">
      <alignment vertical="center"/>
    </xf>
    <xf numFmtId="2" fontId="54" fillId="0" borderId="9" xfId="0" applyNumberFormat="1" applyFont="1" applyBorder="1" applyAlignment="1">
      <alignment vertical="center"/>
    </xf>
    <xf numFmtId="2" fontId="54" fillId="0" borderId="28" xfId="0" applyNumberFormat="1" applyFont="1" applyBorder="1" applyAlignment="1">
      <alignment vertical="center"/>
    </xf>
    <xf numFmtId="2" fontId="31" fillId="0" borderId="9" xfId="0" applyNumberFormat="1" applyFont="1" applyBorder="1" applyAlignment="1">
      <alignment vertical="center"/>
    </xf>
    <xf numFmtId="2" fontId="31" fillId="0" borderId="25" xfId="0" applyNumberFormat="1" applyFont="1" applyBorder="1" applyAlignment="1">
      <alignment vertical="center"/>
    </xf>
    <xf numFmtId="2" fontId="51" fillId="0" borderId="1" xfId="0" applyNumberFormat="1" applyFont="1" applyBorder="1" applyAlignment="1">
      <alignment vertical="center"/>
    </xf>
    <xf numFmtId="1" fontId="52" fillId="0" borderId="31" xfId="0" applyNumberFormat="1" applyFont="1" applyBorder="1" applyAlignment="1">
      <alignment vertical="center"/>
    </xf>
    <xf numFmtId="1" fontId="53" fillId="0" borderId="6" xfId="0" applyNumberFormat="1" applyFont="1" applyBorder="1" applyAlignment="1">
      <alignment vertical="center"/>
    </xf>
    <xf numFmtId="2" fontId="52" fillId="0" borderId="30" xfId="0" applyNumberFormat="1" applyFont="1" applyBorder="1" applyAlignment="1">
      <alignment vertical="center"/>
    </xf>
    <xf numFmtId="2" fontId="54" fillId="0" borderId="1" xfId="0" applyNumberFormat="1" applyFont="1" applyBorder="1" applyAlignment="1">
      <alignment vertical="center"/>
    </xf>
    <xf numFmtId="2" fontId="54" fillId="0" borderId="31" xfId="0" applyNumberFormat="1" applyFont="1" applyBorder="1" applyAlignment="1">
      <alignment vertical="center"/>
    </xf>
    <xf numFmtId="2" fontId="31" fillId="0" borderId="1" xfId="0" applyNumberFormat="1" applyFont="1" applyBorder="1" applyAlignment="1">
      <alignment vertical="center"/>
    </xf>
    <xf numFmtId="2" fontId="31" fillId="0" borderId="3" xfId="0" applyNumberFormat="1" applyFont="1" applyBorder="1" applyAlignment="1">
      <alignment vertical="center"/>
    </xf>
    <xf numFmtId="2" fontId="51" fillId="0" borderId="32" xfId="0" applyNumberFormat="1" applyFont="1" applyBorder="1" applyAlignment="1">
      <alignment vertical="center"/>
    </xf>
    <xf numFmtId="1" fontId="52" fillId="0" borderId="35" xfId="0" applyNumberFormat="1" applyFont="1" applyBorder="1" applyAlignment="1">
      <alignment vertical="center"/>
    </xf>
    <xf numFmtId="1" fontId="53" fillId="0" borderId="36" xfId="0" applyNumberFormat="1" applyFont="1" applyBorder="1" applyAlignment="1">
      <alignment vertical="center"/>
    </xf>
    <xf numFmtId="2" fontId="52" fillId="0" borderId="34" xfId="0" applyNumberFormat="1" applyFont="1" applyBorder="1" applyAlignment="1">
      <alignment vertical="center"/>
    </xf>
    <xf numFmtId="2" fontId="54" fillId="0" borderId="32" xfId="0" applyNumberFormat="1" applyFont="1" applyBorder="1" applyAlignment="1">
      <alignment vertical="center"/>
    </xf>
    <xf numFmtId="2" fontId="31" fillId="0" borderId="37" xfId="0" applyNumberFormat="1" applyFont="1" applyBorder="1" applyAlignment="1">
      <alignment vertical="center"/>
    </xf>
    <xf numFmtId="2" fontId="53" fillId="0" borderId="4" xfId="0" applyNumberFormat="1" applyFont="1" applyBorder="1" applyAlignment="1">
      <alignment vertical="center" wrapText="1"/>
    </xf>
    <xf numFmtId="2" fontId="53" fillId="0" borderId="3" xfId="0" applyNumberFormat="1" applyFont="1" applyBorder="1" applyAlignment="1">
      <alignment vertical="center" wrapText="1"/>
    </xf>
    <xf numFmtId="2" fontId="54" fillId="0" borderId="42" xfId="0" applyNumberFormat="1" applyFont="1" applyBorder="1" applyAlignment="1">
      <alignment vertical="center"/>
    </xf>
    <xf numFmtId="0" fontId="0" fillId="0" borderId="1" xfId="0" applyBorder="1"/>
    <xf numFmtId="0" fontId="0" fillId="0" borderId="0" xfId="0"/>
    <xf numFmtId="0" fontId="0" fillId="0" borderId="9" xfId="0" applyBorder="1"/>
    <xf numFmtId="0" fontId="0" fillId="0" borderId="4" xfId="0" applyBorder="1"/>
    <xf numFmtId="49" fontId="0" fillId="6" borderId="0" xfId="0" applyNumberFormat="1" applyFill="1" applyAlignment="1">
      <alignment vertical="center" wrapText="1"/>
    </xf>
    <xf numFmtId="49" fontId="0" fillId="6" borderId="0" xfId="0" applyNumberFormat="1" applyFill="1" applyAlignment="1">
      <alignment horizontal="right" vertical="center" wrapText="1"/>
    </xf>
    <xf numFmtId="2" fontId="28" fillId="0" borderId="1" xfId="0" applyNumberFormat="1" applyFont="1" applyBorder="1" applyAlignment="1">
      <alignment horizontal="center" vertical="center" wrapText="1"/>
    </xf>
    <xf numFmtId="2" fontId="0" fillId="0" borderId="1" xfId="0" applyNumberFormat="1" applyBorder="1" applyAlignment="1">
      <alignment horizontal="left" vertical="center" wrapText="1"/>
    </xf>
    <xf numFmtId="2" fontId="0" fillId="0" borderId="3" xfId="0" applyNumberFormat="1" applyBorder="1" applyAlignment="1">
      <alignment horizontal="left" vertical="center" wrapText="1"/>
    </xf>
    <xf numFmtId="2" fontId="67" fillId="0" borderId="47" xfId="11" applyNumberFormat="1" applyFont="1" applyBorder="1" applyAlignment="1">
      <alignment horizontal="center" vertical="center" wrapText="1"/>
    </xf>
    <xf numFmtId="2" fontId="56" fillId="0" borderId="1" xfId="0" applyNumberFormat="1" applyFont="1" applyBorder="1" applyAlignment="1">
      <alignment horizontal="left" vertical="center" wrapText="1"/>
    </xf>
    <xf numFmtId="0" fontId="0" fillId="0" borderId="1" xfId="0" applyBorder="1" applyAlignment="1"/>
    <xf numFmtId="2" fontId="28" fillId="0" borderId="1" xfId="0" applyNumberFormat="1" applyFont="1" applyBorder="1" applyAlignment="1">
      <alignment horizontal="center" vertical="center" wrapText="1"/>
    </xf>
    <xf numFmtId="2" fontId="34" fillId="7" borderId="1" xfId="0" applyNumberFormat="1" applyFont="1" applyFill="1" applyBorder="1" applyAlignment="1">
      <alignment horizontal="center" vertical="center" wrapText="1"/>
    </xf>
    <xf numFmtId="2" fontId="0" fillId="0" borderId="1" xfId="0" applyNumberFormat="1" applyBorder="1" applyAlignment="1">
      <alignment horizontal="left" vertical="center" wrapText="1"/>
    </xf>
    <xf numFmtId="2" fontId="28" fillId="7" borderId="1" xfId="0" applyNumberFormat="1" applyFont="1" applyFill="1" applyBorder="1" applyAlignment="1">
      <alignment horizontal="center" vertical="center" wrapText="1"/>
    </xf>
    <xf numFmtId="2" fontId="36" fillId="0" borderId="1" xfId="0" applyNumberFormat="1" applyFont="1" applyBorder="1" applyAlignment="1">
      <alignment horizontal="left" vertical="center" wrapText="1"/>
    </xf>
    <xf numFmtId="2" fontId="0" fillId="0" borderId="9" xfId="0" applyNumberFormat="1" applyBorder="1" applyAlignment="1">
      <alignment horizontal="left" vertical="center" wrapText="1"/>
    </xf>
    <xf numFmtId="0" fontId="0" fillId="0" borderId="0" xfId="0" applyAlignment="1"/>
    <xf numFmtId="2" fontId="34" fillId="7" borderId="9" xfId="0" applyNumberFormat="1" applyFont="1" applyFill="1" applyBorder="1" applyAlignment="1">
      <alignment horizontal="center" vertical="center" wrapText="1"/>
    </xf>
    <xf numFmtId="2" fontId="0" fillId="0" borderId="2" xfId="0" applyNumberFormat="1" applyBorder="1" applyAlignment="1">
      <alignment horizontal="left" vertical="center" wrapText="1"/>
    </xf>
    <xf numFmtId="2" fontId="0" fillId="0" borderId="3" xfId="0" applyNumberFormat="1" applyBorder="1" applyAlignment="1">
      <alignment horizontal="left" vertical="center" wrapText="1"/>
    </xf>
    <xf numFmtId="0" fontId="0" fillId="0" borderId="9" xfId="0" applyBorder="1" applyAlignment="1"/>
    <xf numFmtId="2" fontId="61" fillId="0" borderId="46" xfId="11" applyNumberFormat="1" applyBorder="1" applyAlignment="1">
      <alignment horizontal="left" vertical="center" wrapText="1"/>
    </xf>
    <xf numFmtId="2" fontId="61" fillId="0" borderId="44" xfId="11" applyNumberFormat="1" applyBorder="1" applyAlignment="1">
      <alignment horizontal="left" vertical="center" wrapText="1"/>
    </xf>
    <xf numFmtId="2" fontId="61" fillId="0" borderId="45" xfId="11" applyNumberFormat="1" applyBorder="1" applyAlignment="1">
      <alignment horizontal="left" vertical="center" wrapText="1"/>
    </xf>
    <xf numFmtId="2" fontId="67" fillId="0" borderId="47" xfId="11" applyNumberFormat="1" applyFont="1" applyBorder="1" applyAlignment="1">
      <alignment horizontal="center" vertical="center" wrapText="1"/>
    </xf>
    <xf numFmtId="2" fontId="4" fillId="19" borderId="47" xfId="11" applyNumberFormat="1" applyFont="1" applyFill="1" applyBorder="1" applyAlignment="1">
      <alignment horizontal="center" vertical="center" wrapText="1"/>
    </xf>
    <xf numFmtId="2" fontId="76" fillId="0" borderId="46" xfId="11" applyNumberFormat="1" applyFont="1" applyBorder="1" applyAlignment="1">
      <alignment horizontal="left" vertical="center" wrapText="1"/>
    </xf>
    <xf numFmtId="2" fontId="76" fillId="0" borderId="44" xfId="11" applyNumberFormat="1" applyFont="1" applyBorder="1" applyAlignment="1">
      <alignment horizontal="left" vertical="center" wrapText="1"/>
    </xf>
    <xf numFmtId="2" fontId="76" fillId="0" borderId="45" xfId="11" applyNumberFormat="1" applyFont="1" applyBorder="1" applyAlignment="1">
      <alignment horizontal="left" vertical="center" wrapText="1"/>
    </xf>
    <xf numFmtId="0" fontId="0" fillId="0" borderId="4" xfId="0" applyBorder="1" applyAlignment="1">
      <alignment horizontal="left" wrapText="1"/>
    </xf>
    <xf numFmtId="0" fontId="0" fillId="0" borderId="2" xfId="0" applyBorder="1" applyAlignment="1">
      <alignment horizontal="left" wrapText="1"/>
    </xf>
    <xf numFmtId="0" fontId="0" fillId="0" borderId="3" xfId="0" applyBorder="1" applyAlignment="1">
      <alignment horizontal="left" wrapText="1"/>
    </xf>
    <xf numFmtId="0" fontId="0" fillId="0" borderId="39" xfId="0" applyBorder="1" applyAlignment="1">
      <alignment horizontal="left"/>
    </xf>
    <xf numFmtId="0" fontId="0" fillId="0" borderId="29" xfId="0" applyBorder="1" applyAlignment="1">
      <alignment horizontal="left"/>
    </xf>
    <xf numFmtId="0" fontId="0" fillId="0" borderId="25" xfId="0" applyBorder="1" applyAlignment="1">
      <alignment horizontal="left"/>
    </xf>
    <xf numFmtId="2" fontId="0" fillId="0" borderId="4" xfId="0" applyNumberFormat="1" applyBorder="1" applyAlignment="1">
      <alignment horizontal="left" vertical="center" wrapText="1"/>
    </xf>
    <xf numFmtId="2" fontId="34" fillId="7" borderId="38" xfId="0" applyNumberFormat="1" applyFont="1" applyFill="1" applyBorder="1" applyAlignment="1">
      <alignment horizontal="left" vertical="center" wrapText="1"/>
    </xf>
    <xf numFmtId="2" fontId="28" fillId="7" borderId="38" xfId="0" applyNumberFormat="1" applyFont="1" applyFill="1" applyBorder="1" applyAlignment="1">
      <alignment horizontal="left" vertical="center" wrapText="1"/>
    </xf>
    <xf numFmtId="2" fontId="28" fillId="0" borderId="1" xfId="0" applyNumberFormat="1" applyFont="1" applyBorder="1" applyAlignment="1">
      <alignment horizontal="left" vertical="center" wrapText="1"/>
    </xf>
    <xf numFmtId="2" fontId="56" fillId="0" borderId="1" xfId="0" applyNumberFormat="1" applyFont="1" applyBorder="1" applyAlignment="1">
      <alignment horizontal="left" vertical="center" wrapText="1"/>
    </xf>
    <xf numFmtId="2" fontId="59" fillId="0" borderId="4" xfId="0" applyNumberFormat="1" applyFont="1" applyBorder="1" applyAlignment="1">
      <alignment horizontal="left" vertical="center" wrapText="1"/>
    </xf>
    <xf numFmtId="0" fontId="0" fillId="0" borderId="4" xfId="0" applyBorder="1" applyAlignment="1"/>
  </cellXfs>
  <cellStyles count="13">
    <cellStyle name="40% - Accent1" xfId="1" builtinId="31" customBuiltin="1"/>
    <cellStyle name="Bad" xfId="8" builtinId="27" customBuiltin="1"/>
    <cellStyle name="cf1" xfId="2" xr:uid="{5BD50DE0-B380-430C-A1FA-9F259F42C00F}"/>
    <cellStyle name="cf2" xfId="3" xr:uid="{6CD7F453-0984-4232-9F70-3F3409AF9D23}"/>
    <cellStyle name="cf3" xfId="4" xr:uid="{7AF3CB21-2683-409A-B87A-38B20E75696C}"/>
    <cellStyle name="cf4" xfId="5" xr:uid="{A181CE88-CC48-4CF7-A7F0-E5971EB032E6}"/>
    <cellStyle name="cf5" xfId="6" xr:uid="{4437862F-C51B-43F3-8DD0-1FA7ABEA85E5}"/>
    <cellStyle name="cf6" xfId="7" xr:uid="{00F9047B-382E-4CBC-8092-CD6F1F7B2D32}"/>
    <cellStyle name="Hyperlink" xfId="9" builtinId="8"/>
    <cellStyle name="Hyperlink 2" xfId="12" xr:uid="{46CE5653-6ECD-4D93-BFE3-9CF9F888AC20}"/>
    <cellStyle name="Neutral" xfId="10" builtinId="28" customBuiltin="1"/>
    <cellStyle name="Normal" xfId="0" builtinId="0" customBuiltin="1"/>
    <cellStyle name="Normal 2" xfId="11" xr:uid="{2843E308-021D-4A31-8C92-58AE4C0B1862}"/>
  </cellStyles>
  <dxfs count="29">
    <dxf>
      <font>
        <color rgb="FF9C0006"/>
        <family val="2"/>
        <charset val="238"/>
      </font>
      <fill>
        <patternFill patternType="solid">
          <fgColor rgb="FFFFC7CE"/>
          <bgColor rgb="FFFFC7CE"/>
        </patternFill>
      </fill>
    </dxf>
    <dxf>
      <font>
        <color rgb="FF9C5700"/>
        <family val="2"/>
        <charset val="238"/>
      </font>
      <fill>
        <patternFill patternType="solid">
          <fgColor rgb="FFFFEB9C"/>
          <bgColor rgb="FFFFEB9C"/>
        </patternFill>
      </fill>
    </dxf>
    <dxf>
      <font>
        <color rgb="FF9C0006"/>
        <family val="2"/>
        <charset val="238"/>
      </font>
      <fill>
        <patternFill patternType="solid">
          <fgColor rgb="FFFFC7CE"/>
          <bgColor rgb="FFFFC7CE"/>
        </patternFill>
      </fill>
    </dxf>
    <dxf>
      <font>
        <color rgb="FF9C5700"/>
        <family val="2"/>
        <charset val="238"/>
      </font>
      <fill>
        <patternFill patternType="solid">
          <fgColor rgb="FFFFEB9C"/>
          <bgColor rgb="FFFFEB9C"/>
        </patternFill>
      </fill>
    </dxf>
    <dxf>
      <font>
        <color rgb="FF9C0006"/>
        <family val="2"/>
        <charset val="238"/>
      </font>
      <fill>
        <patternFill patternType="solid">
          <fgColor rgb="FFFFC7CE"/>
          <bgColor rgb="FFFFC7CE"/>
        </patternFill>
      </fill>
    </dxf>
    <dxf>
      <font>
        <color rgb="FF9C5700"/>
        <family val="2"/>
        <charset val="238"/>
      </font>
      <fill>
        <patternFill patternType="solid">
          <fgColor rgb="FFFFEB9C"/>
          <bgColor rgb="FFFFEB9C"/>
        </patternFill>
      </fill>
    </dxf>
    <dxf>
      <font>
        <color rgb="FF9C0006"/>
        <family val="2"/>
        <charset val="238"/>
      </font>
      <fill>
        <patternFill patternType="solid">
          <fgColor rgb="FFFFC7CE"/>
          <bgColor rgb="FFFFC7CE"/>
        </patternFill>
      </fill>
    </dxf>
    <dxf>
      <font>
        <color rgb="FF9C5700"/>
        <family val="2"/>
        <charset val="238"/>
      </font>
      <fill>
        <patternFill patternType="solid">
          <fgColor rgb="FFFFEB9C"/>
          <bgColor rgb="FFFFEB9C"/>
        </patternFill>
      </fill>
    </dxf>
    <dxf>
      <font>
        <color rgb="FF9C0006"/>
        <family val="2"/>
        <charset val="238"/>
      </font>
      <fill>
        <patternFill patternType="solid">
          <fgColor rgb="FFFFC7CE"/>
          <bgColor rgb="FFFFC7CE"/>
        </patternFill>
      </fill>
    </dxf>
    <dxf>
      <font>
        <color rgb="FF9C0006"/>
        <family val="2"/>
        <charset val="238"/>
      </font>
      <fill>
        <patternFill patternType="solid">
          <fgColor rgb="FFFFC7CE"/>
          <bgColor rgb="FFFFC7CE"/>
        </patternFill>
      </fill>
    </dxf>
    <dxf>
      <font>
        <color rgb="FF9C5700"/>
        <family val="2"/>
        <charset val="238"/>
      </font>
      <fill>
        <patternFill patternType="solid">
          <fgColor rgb="FFFFEB9C"/>
          <bgColor rgb="FFFFEB9C"/>
        </patternFill>
      </fill>
    </dxf>
    <dxf>
      <font>
        <color rgb="FF9C0006"/>
        <family val="2"/>
        <charset val="238"/>
      </font>
      <fill>
        <patternFill patternType="solid">
          <fgColor rgb="FFFFC7CE"/>
          <bgColor rgb="FFFFC7CE"/>
        </patternFill>
      </fill>
    </dxf>
    <dxf>
      <font>
        <color rgb="FF9C5700"/>
        <family val="2"/>
        <charset val="238"/>
      </font>
      <fill>
        <patternFill patternType="solid">
          <fgColor rgb="FFFFEB9C"/>
          <bgColor rgb="FFFFEB9C"/>
        </patternFill>
      </fill>
    </dxf>
    <dxf>
      <font>
        <color rgb="FF9C0006"/>
        <family val="2"/>
        <charset val="238"/>
      </font>
      <fill>
        <patternFill patternType="solid">
          <fgColor rgb="FFFFC7CE"/>
          <bgColor rgb="FFFFC7CE"/>
        </patternFill>
      </fill>
    </dxf>
    <dxf>
      <font>
        <color rgb="FF9C5700"/>
        <family val="2"/>
        <charset val="238"/>
      </font>
      <fill>
        <patternFill patternType="solid">
          <fgColor rgb="FFFFEB9C"/>
          <bgColor rgb="FFFFEB9C"/>
        </patternFill>
      </fill>
    </dxf>
    <dxf>
      <font>
        <color rgb="FF9C0006"/>
        <family val="2"/>
        <charset val="238"/>
      </font>
      <fill>
        <patternFill patternType="solid">
          <fgColor rgb="FFFFC7CE"/>
          <bgColor rgb="FFFFC7CE"/>
        </patternFill>
      </fill>
    </dxf>
    <dxf>
      <font>
        <color rgb="FF9C5700"/>
        <family val="2"/>
        <charset val="238"/>
      </font>
      <fill>
        <patternFill patternType="solid">
          <fgColor rgb="FFFFEB9C"/>
          <bgColor rgb="FFFFEB9C"/>
        </patternFill>
      </fill>
    </dxf>
    <dxf>
      <font>
        <color rgb="FF9C0006"/>
      </font>
      <fill>
        <patternFill>
          <bgColor rgb="FFFFC7CE"/>
        </patternFill>
      </fill>
    </dxf>
    <dxf>
      <font>
        <color rgb="FF9C5700"/>
      </font>
      <fill>
        <patternFill>
          <bgColor rgb="FFFFEB9C"/>
        </patternFill>
      </fill>
    </dxf>
    <dxf>
      <font>
        <color rgb="FF9C0006"/>
        <family val="2"/>
        <charset val="238"/>
      </font>
      <fill>
        <patternFill patternType="solid">
          <fgColor rgb="FFFFC7CE"/>
          <bgColor rgb="FFFFC7CE"/>
        </patternFill>
      </fill>
    </dxf>
    <dxf>
      <font>
        <color rgb="FF9C5700"/>
        <family val="2"/>
        <charset val="238"/>
      </font>
      <fill>
        <patternFill patternType="solid">
          <fgColor rgb="FFFFEB9C"/>
          <bgColor rgb="FFFFEB9C"/>
        </patternFill>
      </fill>
    </dxf>
    <dxf>
      <font>
        <color rgb="FF9C0006"/>
        <family val="2"/>
        <charset val="238"/>
      </font>
      <fill>
        <patternFill patternType="solid">
          <fgColor rgb="FFFFC7CE"/>
          <bgColor rgb="FFFFC7CE"/>
        </patternFill>
      </fill>
    </dxf>
    <dxf>
      <font>
        <color rgb="FF9C5700"/>
        <family val="2"/>
        <charset val="238"/>
      </font>
      <fill>
        <patternFill patternType="solid">
          <fgColor rgb="FFFFEB9C"/>
          <bgColor rgb="FFFFEB9C"/>
        </patternFill>
      </fill>
    </dxf>
    <dxf>
      <font>
        <color rgb="FF9C0006"/>
        <family val="2"/>
        <charset val="238"/>
      </font>
      <fill>
        <patternFill patternType="solid">
          <fgColor rgb="FFFFC7CE"/>
          <bgColor rgb="FFFFC7CE"/>
        </patternFill>
      </fill>
    </dxf>
    <dxf>
      <font>
        <color rgb="FF9C5700"/>
        <family val="2"/>
        <charset val="238"/>
      </font>
      <fill>
        <patternFill patternType="solid">
          <fgColor rgb="FFFFEB9C"/>
          <bgColor rgb="FFFFEB9C"/>
        </patternFill>
      </fill>
    </dxf>
    <dxf>
      <font>
        <color rgb="FF9C0006"/>
        <family val="2"/>
        <charset val="238"/>
      </font>
      <fill>
        <patternFill patternType="solid">
          <fgColor rgb="FFFFC7CE"/>
          <bgColor rgb="FFFFC7CE"/>
        </patternFill>
      </fill>
    </dxf>
    <dxf>
      <font>
        <color rgb="FF9C5700"/>
        <family val="2"/>
        <charset val="238"/>
      </font>
      <fill>
        <patternFill patternType="solid">
          <fgColor rgb="FFFFEB9C"/>
          <bgColor rgb="FFFFEB9C"/>
        </patternFill>
      </fill>
    </dxf>
    <dxf>
      <font>
        <color rgb="FF9C0006"/>
        <family val="2"/>
        <charset val="238"/>
      </font>
      <fill>
        <patternFill patternType="solid">
          <fgColor rgb="FFFFC7CE"/>
          <bgColor rgb="FFFFC7CE"/>
        </patternFill>
      </fill>
    </dxf>
    <dxf>
      <font>
        <color rgb="FF9C5700"/>
        <family val="2"/>
        <charset val="238"/>
      </font>
      <fill>
        <patternFill patternType="solid">
          <fgColor rgb="FFFFEB9C"/>
          <bgColor rgb="FFFFEB9C"/>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externalLink" Target="externalLinks/externalLink2.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8" Type="http://schemas.openxmlformats.org/officeDocument/2006/relationships/worksheet" Target="worksheets/sheet8.xml"/><Relationship Id="rId51" Type="http://schemas.openxmlformats.org/officeDocument/2006/relationships/theme" Target="theme/theme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Nutritie%20anim.si%20contam._R8-%20%20M.coresp.reg.decizie_si_conf%20postat..xls"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file:///G:\2025\Calitate%202025\Inregistrari%20sistem%202025\MCRD\2025-martie\Chimie_R6-M.coresp.reg.decizie_si_conform%20postat.xls" TargetMode="External"/><Relationship Id="rId1" Type="http://schemas.openxmlformats.org/officeDocument/2006/relationships/externalLinkPath" Target="file:///G:\2025\Calitate%202025\Inregistrari%20sistem%202025\MCRD\2025-martie\Chimie_R6-M.coresp.reg.decizie_si_conform%20postat.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prins"/>
      <sheetName val="P161"/>
      <sheetName val="P100"/>
      <sheetName val="P107"/>
      <sheetName val="P191"/>
      <sheetName val="P085"/>
      <sheetName val="P090"/>
      <sheetName val="P070"/>
      <sheetName val="P043"/>
      <sheetName val="P205"/>
      <sheetName val="P088"/>
      <sheetName val="P111"/>
      <sheetName val="P118"/>
      <sheetName val="P110"/>
      <sheetName val="P094"/>
      <sheetName val="P087"/>
      <sheetName val="P084"/>
      <sheetName val="P086"/>
      <sheetName val="P083"/>
      <sheetName val="P091"/>
      <sheetName val="Sheet1"/>
      <sheetName val="L"/>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Cuprins"/>
      <sheetName val="P19"/>
      <sheetName val="P22"/>
      <sheetName val="P9.1"/>
      <sheetName val="P8+P13"/>
      <sheetName val="P15"/>
      <sheetName val="P2+P120"/>
      <sheetName val="P32"/>
      <sheetName val="P1+P189"/>
      <sheetName val="P18"/>
      <sheetName val="P27"/>
      <sheetName val="P3"/>
      <sheetName val="P1"/>
      <sheetName val="P16.1"/>
      <sheetName val="P7+P17"/>
      <sheetName val="P4"/>
      <sheetName val="P6"/>
      <sheetName val="P16.2"/>
      <sheetName val="P16.3"/>
      <sheetName val="P10.1"/>
      <sheetName val="P5+P13"/>
      <sheetName val="P9.2"/>
      <sheetName val="P10.2"/>
      <sheetName val="P10.3"/>
      <sheetName val="P10.4"/>
      <sheetName val="P24"/>
      <sheetName val="P23"/>
      <sheetName val="P25"/>
      <sheetName val="P26"/>
      <sheetName val="P45"/>
      <sheetName val="P14"/>
      <sheetName val="P12"/>
      <sheetName val="P9.3"/>
      <sheetName val="P62"/>
      <sheetName val="P189"/>
      <sheetName val="P50"/>
      <sheetName val="P13.1"/>
      <sheetName val="P13.2"/>
      <sheetName val="P13+P11+P94"/>
      <sheetName val="P9.4"/>
      <sheetName val="P29"/>
      <sheetName val="P30"/>
      <sheetName val="P31"/>
      <sheetName val="P21"/>
      <sheetName val="L"/>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ow r="2">
          <cell r="B2" t="str">
            <v>ia in considerare IM = (WIM)</v>
          </cell>
        </row>
        <row r="3">
          <cell r="B3" t="str">
            <v>nu ia in considerare IM = (FIM)</v>
          </cell>
        </row>
        <row r="4">
          <cell r="B4" t="str">
            <v xml:space="preserve">RD1 binara-nu ia in considerare IM </v>
          </cell>
        </row>
        <row r="5">
          <cell r="B5" t="str">
            <v xml:space="preserve">RD2 binara reglementata-ia in considerare IM </v>
          </cell>
        </row>
        <row r="6">
          <cell r="B6" t="str">
            <v>RD3 nonbinara-nu ia in considerare IM</v>
          </cell>
        </row>
        <row r="7">
          <cell r="B7" t="str">
            <v>RD4 nonbinara -ia in considerare IM</v>
          </cell>
        </row>
        <row r="8">
          <cell r="B8" t="str">
            <v>RD5 Stabilita de client</v>
          </cell>
        </row>
        <row r="9">
          <cell r="B9" t="str">
            <v>"-"</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6700C2-449F-4F0B-B82E-3DF08A7A65B5}">
  <sheetPr>
    <tabColor rgb="FF92D050"/>
  </sheetPr>
  <dimension ref="A1:K50"/>
  <sheetViews>
    <sheetView tabSelected="1" view="pageLayout" zoomScaleNormal="100" workbookViewId="0">
      <selection activeCell="H50" sqref="H50"/>
    </sheetView>
  </sheetViews>
  <sheetFormatPr defaultRowHeight="15"/>
  <cols>
    <col min="1" max="1" width="7" style="1" customWidth="1"/>
    <col min="2" max="2" width="11.28515625" style="2" customWidth="1"/>
    <col min="3" max="3" width="75" style="1" customWidth="1"/>
    <col min="4" max="4" width="18.42578125" style="1" customWidth="1"/>
    <col min="5" max="5" width="19" style="3" customWidth="1"/>
    <col min="6" max="6" width="5.42578125" style="1" customWidth="1"/>
    <col min="7" max="19" width="6" style="1" customWidth="1"/>
    <col min="20" max="20" width="9.140625" style="1" customWidth="1"/>
    <col min="21" max="16384" width="9.140625" style="1"/>
  </cols>
  <sheetData>
    <row r="1" spans="1:11">
      <c r="F1" s="391"/>
      <c r="G1" s="391"/>
      <c r="H1" s="391"/>
      <c r="I1" s="391"/>
      <c r="J1" s="391"/>
      <c r="K1" s="391"/>
    </row>
    <row r="2" spans="1:11" ht="15.75" thickBot="1">
      <c r="F2" s="391"/>
      <c r="G2" s="391"/>
      <c r="H2" s="391"/>
      <c r="I2" s="391"/>
      <c r="J2" s="391"/>
      <c r="K2" s="391"/>
    </row>
    <row r="3" spans="1:11" ht="33" customHeight="1" thickBot="1">
      <c r="A3" s="4" t="s">
        <v>0</v>
      </c>
      <c r="B3" s="4" t="s">
        <v>1</v>
      </c>
      <c r="C3" s="5" t="s">
        <v>2</v>
      </c>
      <c r="D3" s="6" t="s">
        <v>3</v>
      </c>
      <c r="E3" s="4" t="s">
        <v>4</v>
      </c>
      <c r="F3" s="391"/>
      <c r="G3" s="391"/>
      <c r="H3" s="391"/>
      <c r="I3" s="391"/>
      <c r="J3" s="391"/>
      <c r="K3" s="391"/>
    </row>
    <row r="4" spans="1:11" ht="19.5" customHeight="1" thickBot="1">
      <c r="A4" s="4">
        <v>1</v>
      </c>
      <c r="B4" s="7" t="s">
        <v>5</v>
      </c>
      <c r="C4" s="8" t="str">
        <f>'P19'!A5</f>
        <v>Determinarea densităţii</v>
      </c>
      <c r="D4" s="9" t="str">
        <f>'P19'!L1</f>
        <v>09.10.2025</v>
      </c>
      <c r="E4" s="10" t="s">
        <v>6</v>
      </c>
      <c r="F4" s="391"/>
      <c r="G4" s="391"/>
      <c r="H4" s="391"/>
      <c r="I4" s="391"/>
      <c r="J4" s="391"/>
      <c r="K4" s="391"/>
    </row>
    <row r="5" spans="1:11" ht="15.75" thickBot="1">
      <c r="A5" s="4">
        <v>2</v>
      </c>
      <c r="B5" s="7" t="s">
        <v>7</v>
      </c>
      <c r="C5" s="8" t="str">
        <f>'P22'!A5</f>
        <v>Determinarea punctului de congelare</v>
      </c>
      <c r="D5" s="9" t="str">
        <f>'P22'!L1</f>
        <v>15.01.2026</v>
      </c>
      <c r="E5" s="10" t="s">
        <v>8</v>
      </c>
      <c r="F5" s="391"/>
      <c r="G5" s="391"/>
      <c r="H5" s="391"/>
      <c r="I5" s="391"/>
      <c r="J5" s="391"/>
      <c r="K5" s="391"/>
    </row>
    <row r="6" spans="1:11" ht="15.75" thickBot="1">
      <c r="A6" s="4">
        <v>3</v>
      </c>
      <c r="B6" s="7" t="s">
        <v>9</v>
      </c>
      <c r="C6" s="8" t="str">
        <f>'P9.1'!A5</f>
        <v>Determinarea conductivităţii electrice</v>
      </c>
      <c r="D6" s="9" t="str">
        <f>'P9.1'!L1</f>
        <v>01.04.2026</v>
      </c>
      <c r="E6" s="10" t="s">
        <v>10</v>
      </c>
      <c r="F6" s="391"/>
      <c r="G6" s="391"/>
      <c r="H6" s="391"/>
      <c r="I6" s="391"/>
      <c r="J6" s="391"/>
      <c r="K6" s="391"/>
    </row>
    <row r="7" spans="1:11" ht="30.75" thickBot="1">
      <c r="A7" s="4">
        <v>4</v>
      </c>
      <c r="B7" s="11" t="s">
        <v>11</v>
      </c>
      <c r="C7" s="12" t="str">
        <f>'P8+P13'!A7</f>
        <v>Determinarea pH-ului</v>
      </c>
      <c r="D7" s="13">
        <f>'P8+P13'!L1</f>
        <v>45538</v>
      </c>
      <c r="E7" s="10" t="s">
        <v>12</v>
      </c>
      <c r="F7" s="391"/>
      <c r="G7" s="391"/>
      <c r="H7" s="391"/>
      <c r="I7" s="391"/>
      <c r="J7" s="391"/>
      <c r="K7" s="391"/>
    </row>
    <row r="8" spans="1:11" ht="15.75" thickBot="1">
      <c r="A8" s="4">
        <v>5</v>
      </c>
      <c r="B8" s="7" t="s">
        <v>13</v>
      </c>
      <c r="C8" s="8" t="str">
        <f>'P15'!A5</f>
        <v>Determinarea activității fosfatazei alcaline</v>
      </c>
      <c r="D8" s="9" t="str">
        <f>'P15'!L1</f>
        <v>08.12.2025</v>
      </c>
      <c r="E8" s="10" t="s">
        <v>14</v>
      </c>
      <c r="F8" s="391"/>
      <c r="G8" s="391"/>
      <c r="H8" s="391"/>
      <c r="I8" s="391"/>
      <c r="J8" s="391"/>
      <c r="K8" s="391"/>
    </row>
    <row r="9" spans="1:11" ht="30.75" thickBot="1">
      <c r="A9" s="4">
        <v>6</v>
      </c>
      <c r="B9" s="11" t="s">
        <v>15</v>
      </c>
      <c r="C9" s="8" t="str">
        <f>'P2+P120'!A5</f>
        <v>Determinarea cenuşii totale/cenușii insolubile în acid clorhidric</v>
      </c>
      <c r="D9" s="13">
        <f>'P2+P120'!L1</f>
        <v>45975</v>
      </c>
      <c r="E9" s="10" t="s">
        <v>16</v>
      </c>
      <c r="F9" s="391"/>
      <c r="G9" s="391"/>
      <c r="H9" s="391"/>
      <c r="I9" s="391"/>
      <c r="J9" s="391"/>
      <c r="K9" s="391"/>
    </row>
    <row r="10" spans="1:11" ht="15.75" thickBot="1">
      <c r="A10" s="4">
        <v>7</v>
      </c>
      <c r="B10" s="7" t="s">
        <v>17</v>
      </c>
      <c r="C10" s="8" t="str">
        <f>'P32'!A5</f>
        <v>Determinarea conţinutului de celuloză brută</v>
      </c>
      <c r="D10" s="13">
        <f>'P32'!M1</f>
        <v>45537</v>
      </c>
      <c r="E10" s="10" t="s">
        <v>18</v>
      </c>
      <c r="F10" s="391"/>
      <c r="G10" s="391"/>
      <c r="H10" s="391"/>
      <c r="I10" s="391"/>
      <c r="J10" s="391"/>
      <c r="K10" s="391"/>
    </row>
    <row r="11" spans="1:11" ht="60.75" thickBot="1">
      <c r="A11" s="4">
        <v>8</v>
      </c>
      <c r="B11" s="11" t="s">
        <v>19</v>
      </c>
      <c r="C11" s="14" t="s">
        <v>20</v>
      </c>
      <c r="D11" s="13">
        <f>'P1+P189'!L1</f>
        <v>45904</v>
      </c>
      <c r="E11" s="10" t="s">
        <v>21</v>
      </c>
      <c r="F11" s="391"/>
      <c r="G11" s="391"/>
      <c r="H11" s="391"/>
      <c r="I11" s="391"/>
      <c r="J11" s="391"/>
      <c r="K11" s="391"/>
    </row>
    <row r="12" spans="1:11" ht="15.75" thickBot="1">
      <c r="A12" s="4">
        <v>9</v>
      </c>
      <c r="B12" s="7" t="s">
        <v>22</v>
      </c>
      <c r="C12" s="8" t="str">
        <f>'P18'!A5</f>
        <v>Determinări ponderale</v>
      </c>
      <c r="D12" s="13" t="str">
        <f>'P18'!L1</f>
        <v>09.03.2026</v>
      </c>
      <c r="E12" s="10" t="s">
        <v>23</v>
      </c>
      <c r="F12" s="391"/>
      <c r="G12" s="391"/>
      <c r="H12" s="391"/>
      <c r="I12" s="391"/>
      <c r="J12" s="391"/>
      <c r="K12" s="391"/>
    </row>
    <row r="13" spans="1:11" ht="15.75" thickBot="1">
      <c r="A13" s="4">
        <v>10</v>
      </c>
      <c r="B13" s="7" t="s">
        <v>24</v>
      </c>
      <c r="C13" s="15" t="s">
        <v>25</v>
      </c>
      <c r="D13" s="9" t="str">
        <f>'P27'!L1</f>
        <v>09.03.2026</v>
      </c>
      <c r="E13" s="10" t="s">
        <v>26</v>
      </c>
      <c r="F13" s="391"/>
      <c r="G13" s="391"/>
      <c r="H13" s="391"/>
      <c r="I13" s="391"/>
      <c r="J13" s="391"/>
      <c r="K13" s="391"/>
    </row>
    <row r="14" spans="1:11" ht="15" customHeight="1" thickBot="1">
      <c r="A14" s="4">
        <v>11</v>
      </c>
      <c r="B14" s="7" t="s">
        <v>27</v>
      </c>
      <c r="C14" s="8" t="str">
        <f>'P3'!A5</f>
        <v>Determinarea conţinutului de substanțe grase</v>
      </c>
      <c r="D14" s="13">
        <f>'P3'!L1</f>
        <v>46132</v>
      </c>
      <c r="E14" s="10" t="s">
        <v>28</v>
      </c>
      <c r="F14" s="391"/>
      <c r="G14" s="391"/>
      <c r="H14" s="391"/>
      <c r="I14" s="391"/>
      <c r="J14" s="391"/>
      <c r="K14" s="391"/>
    </row>
    <row r="15" spans="1:11" ht="25.5" customHeight="1" thickBot="1">
      <c r="A15" s="4">
        <v>12</v>
      </c>
      <c r="B15" s="11" t="s">
        <v>29</v>
      </c>
      <c r="C15" s="14" t="str">
        <f>'P1'!A5</f>
        <v>Determinarea umidității, substanţei uscate și substanței uscate solubile</v>
      </c>
      <c r="D15" s="9" t="str">
        <f>'P1'!L1</f>
        <v>04.09.2025</v>
      </c>
      <c r="E15" s="10" t="s">
        <v>30</v>
      </c>
      <c r="F15" s="391"/>
      <c r="G15" s="391"/>
      <c r="H15" s="391"/>
      <c r="I15" s="391"/>
      <c r="J15" s="391"/>
      <c r="K15" s="391"/>
    </row>
    <row r="16" spans="1:11" ht="32.25" customHeight="1" thickBot="1">
      <c r="A16" s="4">
        <v>13</v>
      </c>
      <c r="B16" s="11" t="s">
        <v>31</v>
      </c>
      <c r="C16" s="8" t="str">
        <f>'P16.1'!A5</f>
        <v>Determinarea indicelui de refracţie</v>
      </c>
      <c r="D16" s="13">
        <v>45194</v>
      </c>
      <c r="E16" s="10" t="s">
        <v>32</v>
      </c>
      <c r="F16" s="391"/>
      <c r="G16" s="391"/>
      <c r="H16" s="391"/>
      <c r="I16" s="391"/>
      <c r="J16" s="391"/>
      <c r="K16" s="391"/>
    </row>
    <row r="17" spans="1:11" ht="30.75" thickBot="1">
      <c r="A17" s="4">
        <v>14</v>
      </c>
      <c r="B17" s="11" t="s">
        <v>33</v>
      </c>
      <c r="C17" s="8" t="str">
        <f>'P7+P17'!A5</f>
        <v>Determinarea acidităţii/indicelui de aciditate</v>
      </c>
      <c r="D17" s="13">
        <f>'P7+P17'!L1</f>
        <v>46112</v>
      </c>
      <c r="E17" s="10" t="s">
        <v>34</v>
      </c>
      <c r="F17" s="391"/>
      <c r="G17" s="391"/>
      <c r="H17" s="391"/>
      <c r="I17" s="391"/>
      <c r="J17" s="391"/>
      <c r="K17" s="391"/>
    </row>
    <row r="18" spans="1:11" ht="15.75" thickBot="1">
      <c r="A18" s="4">
        <v>15</v>
      </c>
      <c r="B18" s="11" t="s">
        <v>35</v>
      </c>
      <c r="C18" s="8" t="str">
        <f>'P4'!A5</f>
        <v>Determinarea conţinutului de azot (proteină)</v>
      </c>
      <c r="D18" s="13">
        <f>'P4'!L1</f>
        <v>45904</v>
      </c>
      <c r="E18" s="10" t="s">
        <v>36</v>
      </c>
      <c r="F18" s="391"/>
      <c r="G18" s="391"/>
      <c r="H18" s="391"/>
      <c r="I18" s="391"/>
      <c r="J18" s="391"/>
      <c r="K18" s="391"/>
    </row>
    <row r="19" spans="1:11" ht="45.75" thickBot="1">
      <c r="A19" s="4">
        <v>16</v>
      </c>
      <c r="B19" s="11" t="s">
        <v>37</v>
      </c>
      <c r="C19" s="14" t="str">
        <f>'P6'!A5</f>
        <v>Determinarea glucidelor: Zahăr reducător (invertit), Zahăr ușor hidrolizabil, Glucoza, Zaharoza,
*Fructoza, Glucoza</v>
      </c>
      <c r="D19" s="9" t="str">
        <f>'P6'!L1</f>
        <v>27.04.2026</v>
      </c>
      <c r="E19" s="10" t="s">
        <v>38</v>
      </c>
      <c r="F19" s="391"/>
      <c r="G19" s="391"/>
      <c r="H19" s="391"/>
      <c r="I19" s="391"/>
      <c r="J19" s="391"/>
      <c r="K19" s="391"/>
    </row>
    <row r="20" spans="1:11" ht="15.75" thickBot="1">
      <c r="A20" s="4">
        <v>17</v>
      </c>
      <c r="B20" s="11" t="s">
        <v>39</v>
      </c>
      <c r="C20" s="14" t="str">
        <f>'P16.2'!A5</f>
        <v>Determinarea indicelui de iod</v>
      </c>
      <c r="D20" s="9" t="str">
        <f>'P16.2'!L1</f>
        <v>06.04.2026</v>
      </c>
      <c r="E20" s="10" t="s">
        <v>40</v>
      </c>
      <c r="F20" s="391"/>
      <c r="G20" s="391"/>
      <c r="H20" s="391"/>
      <c r="I20" s="391"/>
      <c r="J20" s="391"/>
      <c r="K20" s="391"/>
    </row>
    <row r="21" spans="1:11" ht="15.75" thickBot="1">
      <c r="A21" s="4">
        <v>18</v>
      </c>
      <c r="B21" s="11" t="s">
        <v>41</v>
      </c>
      <c r="C21" s="14" t="str">
        <f>'P16.3'!A5</f>
        <v>Determinarea indicelui de peroxid</v>
      </c>
      <c r="D21" s="16">
        <f>'P16.3'!L1</f>
        <v>46118</v>
      </c>
      <c r="E21" s="17" t="s">
        <v>42</v>
      </c>
      <c r="F21" s="391"/>
      <c r="G21" s="391"/>
      <c r="H21" s="391"/>
      <c r="I21" s="391"/>
      <c r="J21" s="391"/>
      <c r="K21" s="391"/>
    </row>
    <row r="22" spans="1:11" ht="51" customHeight="1" thickBot="1">
      <c r="A22" s="4">
        <v>19</v>
      </c>
      <c r="B22" s="11" t="s">
        <v>43</v>
      </c>
      <c r="C22" s="14" t="s">
        <v>44</v>
      </c>
      <c r="D22" s="18" t="str">
        <f>'P10.1'!L1</f>
        <v>01.07.2025</v>
      </c>
      <c r="E22" s="17" t="s">
        <v>45</v>
      </c>
      <c r="F22" s="391"/>
      <c r="G22" s="391"/>
      <c r="H22" s="391"/>
      <c r="I22" s="391"/>
      <c r="J22" s="391"/>
      <c r="K22" s="391"/>
    </row>
    <row r="23" spans="1:11" ht="30.75" thickBot="1">
      <c r="A23" s="4">
        <v>20</v>
      </c>
      <c r="B23" s="11" t="s">
        <v>46</v>
      </c>
      <c r="C23" s="14" t="s">
        <v>47</v>
      </c>
      <c r="D23" s="16">
        <f>'P5+P13'!L1</f>
        <v>45980</v>
      </c>
      <c r="E23" s="17" t="s">
        <v>48</v>
      </c>
      <c r="F23" s="391"/>
      <c r="G23" s="391"/>
      <c r="H23" s="391"/>
      <c r="I23" s="391"/>
      <c r="J23" s="391"/>
      <c r="K23" s="391"/>
    </row>
    <row r="24" spans="1:11" ht="20.25" customHeight="1" thickBot="1">
      <c r="A24" s="4">
        <v>21</v>
      </c>
      <c r="B24" s="7" t="s">
        <v>49</v>
      </c>
      <c r="C24" s="14" t="str">
        <f>'P9.2'!A5</f>
        <v>Determinarea conţinutului de granule de polen</v>
      </c>
      <c r="D24" s="16">
        <f>'P9.2'!L1</f>
        <v>46140</v>
      </c>
      <c r="E24" s="17" t="s">
        <v>50</v>
      </c>
    </row>
    <row r="25" spans="1:11" ht="15.75" thickBot="1">
      <c r="A25" s="4">
        <v>22</v>
      </c>
      <c r="B25" s="11" t="s">
        <v>51</v>
      </c>
      <c r="C25" s="14" t="str">
        <f>'P10.2'!A5</f>
        <v>Identificarea hidrogenului sulfurat</v>
      </c>
      <c r="D25" s="18" t="str">
        <f>'P10.2'!L1</f>
        <v>03.09.2024</v>
      </c>
      <c r="E25" s="17" t="s">
        <v>52</v>
      </c>
    </row>
    <row r="26" spans="1:11" ht="15.75" thickBot="1">
      <c r="A26" s="4">
        <v>23</v>
      </c>
      <c r="B26" s="11" t="s">
        <v>53</v>
      </c>
      <c r="C26" s="14" t="str">
        <f>'P10.3'!A5</f>
        <v>Apreciere a stadiului de oxidare a grăsimii (R. Kreiss și indice de peroxid)</v>
      </c>
      <c r="D26" s="18" t="str">
        <f>'P10.3'!L1</f>
        <v>03.09.2024</v>
      </c>
      <c r="E26" s="17" t="s">
        <v>54</v>
      </c>
    </row>
    <row r="27" spans="1:11" ht="21" customHeight="1" thickBot="1">
      <c r="A27" s="4">
        <v>24</v>
      </c>
      <c r="B27" s="11" t="s">
        <v>55</v>
      </c>
      <c r="C27" s="14" t="str">
        <f>'P10.4'!A5</f>
        <v>Identificarea amoniacului în stare liberă cu Reactiv Nessler</v>
      </c>
      <c r="D27" s="18" t="str">
        <f>'P10.4'!L1</f>
        <v>03.09.2024</v>
      </c>
      <c r="E27" s="17" t="s">
        <v>56</v>
      </c>
    </row>
    <row r="28" spans="1:11" ht="36.75" customHeight="1" thickBot="1">
      <c r="A28" s="4">
        <v>25</v>
      </c>
      <c r="B28" s="11" t="s">
        <v>57</v>
      </c>
      <c r="C28" s="14" t="s">
        <v>58</v>
      </c>
      <c r="D28" s="19" t="str">
        <f>'P24'!L1</f>
        <v>24.06.2026</v>
      </c>
      <c r="E28" s="17" t="s">
        <v>59</v>
      </c>
    </row>
    <row r="29" spans="1:11" ht="45.75" thickBot="1">
      <c r="A29" s="4">
        <v>26</v>
      </c>
      <c r="B29" s="11" t="s">
        <v>60</v>
      </c>
      <c r="C29" s="14" t="s">
        <v>61</v>
      </c>
      <c r="D29" s="19" t="str">
        <f>'P23'!L1</f>
        <v>24.06.2026</v>
      </c>
      <c r="E29" s="17" t="s">
        <v>62</v>
      </c>
    </row>
    <row r="30" spans="1:11" ht="30.75" thickBot="1">
      <c r="A30" s="4">
        <v>27</v>
      </c>
      <c r="B30" s="11" t="s">
        <v>63</v>
      </c>
      <c r="C30" s="14" t="s">
        <v>64</v>
      </c>
      <c r="D30" s="19" t="str">
        <f>'P25'!L1</f>
        <v>24.06.2026</v>
      </c>
      <c r="E30" s="17" t="s">
        <v>65</v>
      </c>
    </row>
    <row r="31" spans="1:11" ht="15.75" thickBot="1">
      <c r="A31" s="4">
        <v>28</v>
      </c>
      <c r="B31" s="20" t="s">
        <v>66</v>
      </c>
      <c r="C31" s="21" t="s">
        <v>67</v>
      </c>
      <c r="D31" s="19" t="str">
        <f>'P020'!L1</f>
        <v>24.06.2026</v>
      </c>
      <c r="E31" s="17" t="s">
        <v>68</v>
      </c>
    </row>
    <row r="32" spans="1:11" ht="15.75" thickBot="1">
      <c r="A32" s="4">
        <v>29</v>
      </c>
      <c r="B32" s="20" t="s">
        <v>69</v>
      </c>
      <c r="C32" s="21" t="s">
        <v>70</v>
      </c>
      <c r="D32" s="19">
        <f>'P017'!L1</f>
        <v>45807</v>
      </c>
      <c r="E32" s="17" t="s">
        <v>71</v>
      </c>
    </row>
    <row r="33" spans="1:5" ht="33" customHeight="1" thickBot="1">
      <c r="A33" s="4">
        <v>30</v>
      </c>
      <c r="B33" s="11" t="s">
        <v>72</v>
      </c>
      <c r="C33" s="22" t="s">
        <v>73</v>
      </c>
      <c r="D33" s="19">
        <f>'P26'!L1</f>
        <v>45537</v>
      </c>
      <c r="E33" s="17" t="s">
        <v>74</v>
      </c>
    </row>
    <row r="34" spans="1:5" ht="21.75" customHeight="1" thickBot="1">
      <c r="A34" s="4">
        <v>31</v>
      </c>
      <c r="B34" s="11" t="s">
        <v>75</v>
      </c>
      <c r="C34" s="14" t="str">
        <f>'P21'!A5</f>
        <v>Determinarea histaminei prin LC/MS/MS</v>
      </c>
      <c r="D34" s="16">
        <f>'P21'!L1</f>
        <v>45537</v>
      </c>
      <c r="E34" s="17" t="s">
        <v>76</v>
      </c>
    </row>
    <row r="35" spans="1:5" ht="15.75" thickBot="1">
      <c r="A35" s="4">
        <v>32</v>
      </c>
      <c r="B35" s="11" t="s">
        <v>77</v>
      </c>
      <c r="C35" s="14" t="str">
        <f>'P14'!A6</f>
        <v>Determinarea conținutului de fosfor</v>
      </c>
      <c r="D35" s="16" t="str">
        <f>'P14'!L1</f>
        <v>25.06.2026</v>
      </c>
      <c r="E35" s="17" t="s">
        <v>78</v>
      </c>
    </row>
    <row r="36" spans="1:5" ht="15.75" thickBot="1">
      <c r="A36" s="4">
        <v>33</v>
      </c>
      <c r="B36" s="11" t="s">
        <v>79</v>
      </c>
      <c r="C36" s="23" t="s">
        <v>80</v>
      </c>
      <c r="D36" s="18" t="str">
        <f>'P12'!L1</f>
        <v>05.09.2024</v>
      </c>
      <c r="E36" s="17" t="s">
        <v>81</v>
      </c>
    </row>
    <row r="37" spans="1:5" ht="15.75" thickBot="1">
      <c r="A37" s="4">
        <v>34</v>
      </c>
      <c r="B37" s="11" t="s">
        <v>82</v>
      </c>
      <c r="C37" s="14" t="str">
        <f>'P9.3'!A5</f>
        <v>Determinarea hidroximetilfurfuralului (HMF)</v>
      </c>
      <c r="D37" s="18" t="str">
        <f>'P9.3'!L1</f>
        <v>25.02.2026</v>
      </c>
      <c r="E37" s="17" t="s">
        <v>83</v>
      </c>
    </row>
    <row r="38" spans="1:5" ht="22.5" customHeight="1" thickBot="1">
      <c r="A38" s="4">
        <v>35</v>
      </c>
      <c r="B38" s="11" t="s">
        <v>84</v>
      </c>
      <c r="C38" s="14" t="str">
        <f>'P62'!A6</f>
        <v>Determinarea acidului L glutamic</v>
      </c>
      <c r="D38" s="18" t="str">
        <f>'P62'!L1</f>
        <v>24.06.2026</v>
      </c>
      <c r="E38" s="17" t="s">
        <v>85</v>
      </c>
    </row>
    <row r="39" spans="1:5" ht="24.75" customHeight="1" thickBot="1">
      <c r="A39" s="4">
        <v>36</v>
      </c>
      <c r="B39" s="11" t="s">
        <v>86</v>
      </c>
      <c r="C39" s="14" t="s">
        <v>87</v>
      </c>
      <c r="D39" s="18" t="str">
        <f>'P189'!L1</f>
        <v>19.03.2021</v>
      </c>
      <c r="E39" s="17" t="s">
        <v>88</v>
      </c>
    </row>
    <row r="40" spans="1:5" ht="19.5" customHeight="1" thickBot="1">
      <c r="A40" s="4">
        <v>37</v>
      </c>
      <c r="B40" s="11" t="s">
        <v>89</v>
      </c>
      <c r="C40" s="21" t="str">
        <f>'P50'!A5</f>
        <v>Identificarea cărnii decongelate prin determinarea activității enzimei HADH</v>
      </c>
      <c r="D40" s="18" t="str">
        <f>'P50'!L1</f>
        <v>03.10.2022</v>
      </c>
      <c r="E40" s="17" t="s">
        <v>90</v>
      </c>
    </row>
    <row r="41" spans="1:5" ht="15.75" thickBot="1">
      <c r="A41" s="4">
        <v>38</v>
      </c>
      <c r="B41" s="11" t="s">
        <v>91</v>
      </c>
      <c r="C41" s="14" t="str">
        <f>'P13.1'!A5</f>
        <v>Determinarea conținutului de amoniu</v>
      </c>
      <c r="D41" s="16">
        <f>'P13.1'!L1</f>
        <v>45505</v>
      </c>
      <c r="E41" s="17" t="s">
        <v>92</v>
      </c>
    </row>
    <row r="42" spans="1:5" ht="15.75" thickBot="1">
      <c r="A42" s="4">
        <v>39</v>
      </c>
      <c r="B42" s="11" t="s">
        <v>93</v>
      </c>
      <c r="C42" s="14" t="str">
        <f>'P13.2'!A5</f>
        <v>Determinarea conţinutului de nitraţi (azotați)</v>
      </c>
      <c r="D42" s="16">
        <f>'P13.2'!L1</f>
        <v>45539</v>
      </c>
      <c r="E42" s="17" t="s">
        <v>94</v>
      </c>
    </row>
    <row r="43" spans="1:5" ht="30.75" thickBot="1">
      <c r="A43" s="4">
        <v>40</v>
      </c>
      <c r="B43" s="11" t="s">
        <v>95</v>
      </c>
      <c r="C43" s="21" t="str">
        <f>'P13+P11'!A5</f>
        <v>Determinarea conţinutului de nitriți (azotiți)</v>
      </c>
      <c r="D43" s="16">
        <f>'P13+P11'!L1</f>
        <v>45541</v>
      </c>
      <c r="E43" s="17" t="s">
        <v>96</v>
      </c>
    </row>
    <row r="44" spans="1:5" ht="42.75" customHeight="1" thickBot="1">
      <c r="A44" s="4">
        <v>41</v>
      </c>
      <c r="B44" s="11" t="s">
        <v>97</v>
      </c>
      <c r="C44" s="14" t="s">
        <v>98</v>
      </c>
      <c r="D44" s="18" t="str">
        <f>'P9.4'!L1</f>
        <v>25.02.2026</v>
      </c>
      <c r="E44" s="17" t="s">
        <v>99</v>
      </c>
    </row>
    <row r="45" spans="1:5" ht="39" customHeight="1" thickBot="1">
      <c r="A45" s="4">
        <v>42</v>
      </c>
      <c r="B45" s="11" t="s">
        <v>100</v>
      </c>
      <c r="C45" s="14" t="str">
        <f>'P30'!A5</f>
        <v>Determinarea activității specifice a radionuclizilor prin spectrometrie gama de înaltă rezoluţie cu detector de germaniu hiperpur –HPGe (134Cs și 137Cs şi alţii)</v>
      </c>
      <c r="D45" s="18" t="str">
        <f>'P30'!L1</f>
        <v>19.03.2021</v>
      </c>
      <c r="E45" s="17" t="s">
        <v>101</v>
      </c>
    </row>
    <row r="46" spans="1:5" ht="33" customHeight="1" thickBot="1">
      <c r="A46" s="4">
        <v>43</v>
      </c>
      <c r="B46" s="11" t="s">
        <v>102</v>
      </c>
      <c r="C46" s="14" t="str">
        <f>'P31'!A5</f>
        <v>Măsurarea luminiscenţei fotostimulate, ca fenomen specific tratamentului de iradiere</v>
      </c>
      <c r="D46" s="18" t="str">
        <f>'P31'!L1</f>
        <v>19.03.2021</v>
      </c>
      <c r="E46" s="17" t="s">
        <v>103</v>
      </c>
    </row>
    <row r="49" spans="2:3" ht="15.75">
      <c r="B49" s="24" t="s">
        <v>104</v>
      </c>
      <c r="C49" s="25" t="s">
        <v>105</v>
      </c>
    </row>
    <row r="50" spans="2:3" ht="15.75">
      <c r="B50" s="24" t="s">
        <v>106</v>
      </c>
      <c r="C50" s="25" t="s">
        <v>107</v>
      </c>
    </row>
  </sheetData>
  <autoFilter ref="A3:T46" xr:uid="{026700C2-449F-4F0B-B82E-3DF08A7A65B5}"/>
  <hyperlinks>
    <hyperlink ref="E4" location="'P19'!A1" display="P19'!A1" xr:uid="{0676D62C-CD27-4BB0-A5B6-5144012A6427}"/>
    <hyperlink ref="E5" location="'P22'!A1" display="P22'!A1" xr:uid="{E180CC9A-2E6D-4835-9C28-5F8C511820C9}"/>
    <hyperlink ref="E6" location="P9.1!A1" display="P9.1!A1" xr:uid="{BDE7FC86-8422-4E32-B02C-46905295B06C}"/>
    <hyperlink ref="E7" location="'P8+P13'!A1" display="P8+P13'!A1" xr:uid="{B0757D44-1A6B-455A-B88C-B4A24F616F8C}"/>
    <hyperlink ref="E8" location="'P15'!A1" display="P15'!A1" xr:uid="{CD4453AD-F67D-4A80-BE15-7FAA2F95395C}"/>
    <hyperlink ref="E9" location="'P2+P120'!A1" display="P2+P120'!A1" xr:uid="{6B9F38B0-C2A2-43D8-9EC0-ADAE0715A0A3}"/>
    <hyperlink ref="E10" location="'P32'!A1" display="P32'!A1" xr:uid="{BEA063FE-C773-4D55-94B1-E3F5C1B19749}"/>
    <hyperlink ref="E11" location="'P1+P189'!A1" display="P1+P189'!A1" xr:uid="{98C933AE-B612-46B0-8752-19BD038F3B2E}"/>
    <hyperlink ref="E12" location="'P18'!A1" display="P18'!A1" xr:uid="{F24D8CFB-E2AF-4388-8246-DF07A3A11239}"/>
    <hyperlink ref="E13" location="'P27'!A1" display="P27'!A1" xr:uid="{D45D79E9-A190-4A9E-B3C4-5BD6EB15BA4A}"/>
    <hyperlink ref="E14" location="'P3'!A1" display="P3'!A1" xr:uid="{AEF0010E-AFEC-41F3-A777-76BAD711D95C}"/>
    <hyperlink ref="E15" location="'P1'!A1" display="P1'!A1" xr:uid="{E8F79C40-79D7-4FC0-8E4C-FB618F5F229B}"/>
    <hyperlink ref="E16" location="P16.1!A1" display="P16.1!A1" xr:uid="{A67F4B62-0F4C-4380-A4C6-2C09B7D86A28}"/>
    <hyperlink ref="E17" location="'P7+P17'!A1" display="P7+P17'!A1" xr:uid="{EF578FC5-93B8-45A8-81C6-042943C0981D}"/>
    <hyperlink ref="E18" location="'P4'!A1" display="P4'!A1" xr:uid="{E68C32FC-54D9-419B-8977-DCA32E44F80A}"/>
    <hyperlink ref="E19" location="'P6'!A1" display="P6'!A1" xr:uid="{07D892D7-2605-4F83-8BB4-B46755586380}"/>
    <hyperlink ref="E20" location="P16.2!A1" display="P16.2!A1" xr:uid="{1FC33386-B7B7-4706-8C02-D7E4BAE13A9E}"/>
    <hyperlink ref="E21" location="P16.3!A1" display="P16.3!A1" xr:uid="{69FE710A-9AF7-403E-A3F7-4989F1E27B8B}"/>
    <hyperlink ref="E22" location="P10.1!A1" display="P10.1!A1" xr:uid="{AEC650AF-A31B-4053-B221-8AE030B35C53}"/>
    <hyperlink ref="E23" location="'P5+P13'!A1" display="P5+P13'!A1" xr:uid="{BEFACA24-2316-4E76-9F72-321D9164BF11}"/>
    <hyperlink ref="E24" location="P9.2!A1" display="P9.2!A1" xr:uid="{2B3FAA9E-B4AA-4BB5-8489-003507733B95}"/>
    <hyperlink ref="E25" location="P10.2!A1" display="P10.2!A1" xr:uid="{F207BE7E-5302-4586-9A07-2AE6A86B5464}"/>
    <hyperlink ref="E26" location="P10.3!A1" display="P10.3!A1" xr:uid="{3F053041-04E3-4622-AFF4-4EC737959EFB}"/>
    <hyperlink ref="E27" location="P10.4!A1" display="P10.4!A1" xr:uid="{E2F4649A-F799-4C29-9533-E56CDCB51A37}"/>
    <hyperlink ref="E28" location="'P24'!A1" display="P24'!A1" xr:uid="{E47B9A75-BD18-43ED-AC28-4038D2A6E5AC}"/>
    <hyperlink ref="E29" location="'P23'!A1" display="P23'!A1" xr:uid="{10032E90-432C-483F-A39F-7A981B217D02}"/>
    <hyperlink ref="E30" location="'P25'!A1" display="P25'!A1" xr:uid="{930C8382-86C6-4AE0-89EA-1DA857D0AEFB}"/>
    <hyperlink ref="E31" location="'P020'!A1" display="P020'!A1" xr:uid="{25FEC7F6-7A16-4283-87E3-DA8550323ACB}"/>
    <hyperlink ref="E32" location="'P017'!A1" display="P017'!A1" xr:uid="{1248E0C9-BE95-47FE-9F93-945039A6D655}"/>
    <hyperlink ref="E33" location="'P26'!A1" display="P26'!A1" xr:uid="{CAAF5D36-1146-4B13-970A-F5D18A61926D}"/>
    <hyperlink ref="E35" location="'P14'!A1" display="P14'!A1" xr:uid="{000F7FDB-8B6F-4756-875E-8BD77530B7EB}"/>
    <hyperlink ref="E36" location="'P12'!A1" display="P12'!A1" xr:uid="{AFF67573-F538-4ECD-810C-17EE09325E73}"/>
    <hyperlink ref="E37" location="P9.3!A1" display="P9.3!A1" xr:uid="{D8A941FA-D8C1-4BCA-8F9E-B7A01F5C4556}"/>
    <hyperlink ref="E38" location="'P62'!A1" display="P62'!A1" xr:uid="{4446AFCF-1C0F-49C9-9745-5B294601815D}"/>
    <hyperlink ref="E39" location="'P189'!A1" display="P189'!A1" xr:uid="{56C373F0-BC3F-4AF3-8A6B-2D5175BCC75D}"/>
    <hyperlink ref="E40" location="'P50'!A1" display="P50'!A1" xr:uid="{523E7DB1-FA3E-47D4-ADC5-77D1AAF54C00}"/>
    <hyperlink ref="E41" location="P13.1!A1" display="P13.1!A1" xr:uid="{6D694D9B-5B08-4374-B930-DF77522DFB99}"/>
    <hyperlink ref="E42" location="P13.2!A1" display="P13.2!A1" xr:uid="{6436C3B8-B305-4048-A6AE-308538058815}"/>
    <hyperlink ref="E43" location="'P13+P11'!A1" display="P13+P11'!A1" xr:uid="{43645969-AE2E-45DA-8BD9-7A400ADB00DB}"/>
    <hyperlink ref="E44" location="P9.4!A1" display="P9.4!A1" xr:uid="{A4E0A81B-22CE-4B91-B765-5C42802EB738}"/>
    <hyperlink ref="E45" location="'P30'!A1" display="P30'!A1" xr:uid="{438AB5F3-5740-4746-9F4F-23BE8F0EFD39}"/>
    <hyperlink ref="E46" location="'P31'!A1" display="P31'!A1" xr:uid="{36346FE7-0E59-49B2-B809-6912AEA8D75B}"/>
    <hyperlink ref="E34" location="'P21'!A1" display="P21'!A1" xr:uid="{2EC236BD-B78E-4B40-9405-47140E04B27C}"/>
  </hyperlinks>
  <pageMargins left="0.25" right="0.25" top="0.75" bottom="0.75" header="0.30000000000000004" footer="0.30000000000000004"/>
  <pageSetup paperSize="9" scale="74" fitToWidth="0" fitToHeight="0" orientation="portrait" r:id="rId1"/>
  <headerFooter>
    <oddHeader>&amp;LI.I.S.P.V.
Chimie si Radioactivitate&amp;C&amp;"-,Bold"CUPRINS&amp;R&amp;"-,Bold"&amp;8Matricea de corespondență a regulilor de decizie aplicate 
pentru încercările efectate de către IISPV</oddHeader>
    <oddFooter>&amp;CPag.&amp;P din &amp;N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047443-C7AB-4EC8-824B-3435EEBF1EB7}">
  <dimension ref="A1:N18"/>
  <sheetViews>
    <sheetView view="pageLayout" topLeftCell="A9" zoomScaleNormal="100" workbookViewId="0">
      <selection activeCell="B16" sqref="B16:M16"/>
    </sheetView>
  </sheetViews>
  <sheetFormatPr defaultRowHeight="15"/>
  <cols>
    <col min="1" max="1" width="25" style="26" customWidth="1"/>
    <col min="2" max="2" width="13.5703125" style="26" customWidth="1"/>
    <col min="3" max="3" width="18.7109375" style="26" customWidth="1"/>
    <col min="4" max="4" width="15.28515625" style="26" customWidth="1"/>
    <col min="5" max="5" width="12.85546875" style="26" customWidth="1"/>
    <col min="6" max="6" width="4.85546875" style="26" customWidth="1"/>
    <col min="7" max="7" width="10.42578125" style="26" customWidth="1"/>
    <col min="8" max="8" width="2.85546875" style="26" customWidth="1"/>
    <col min="9" max="9" width="12.28515625" style="26" customWidth="1"/>
    <col min="10" max="10" width="14" style="26" customWidth="1"/>
    <col min="11" max="11" width="14.5703125" style="26" customWidth="1"/>
    <col min="12" max="12" width="22.5703125" style="26" customWidth="1"/>
    <col min="13" max="13" width="10.28515625" style="26" customWidth="1"/>
    <col min="14" max="14" width="8.5703125" style="26" customWidth="1"/>
    <col min="15" max="15" width="25.5703125" style="26" customWidth="1"/>
    <col min="16" max="16" width="14.7109375" style="26" customWidth="1"/>
    <col min="17" max="17" width="9.140625" style="26" customWidth="1"/>
    <col min="18" max="16384" width="9.140625" style="26"/>
  </cols>
  <sheetData>
    <row r="1" spans="1:14">
      <c r="A1" s="26" t="s">
        <v>108</v>
      </c>
      <c r="I1" s="27" t="s">
        <v>109</v>
      </c>
      <c r="J1" s="28"/>
      <c r="K1" s="28" t="s">
        <v>110</v>
      </c>
      <c r="L1" s="394" t="s">
        <v>111</v>
      </c>
    </row>
    <row r="2" spans="1:14" ht="15.75" thickBot="1">
      <c r="A2" s="26" t="s">
        <v>112</v>
      </c>
      <c r="B2" s="29" t="s">
        <v>113</v>
      </c>
      <c r="I2" s="30" t="s">
        <v>114</v>
      </c>
      <c r="J2" s="31"/>
      <c r="K2" s="32" t="s">
        <v>115</v>
      </c>
      <c r="L2" s="30"/>
    </row>
    <row r="3" spans="1:14" ht="20.25" customHeight="1" thickBot="1">
      <c r="A3" s="33" t="s">
        <v>116</v>
      </c>
      <c r="B3" s="34"/>
      <c r="C3" s="35" t="s">
        <v>117</v>
      </c>
      <c r="D3" s="35"/>
      <c r="E3" s="36"/>
      <c r="F3" s="37"/>
      <c r="G3" s="38"/>
      <c r="H3" s="39"/>
      <c r="I3" s="40" t="s">
        <v>118</v>
      </c>
      <c r="J3" s="39"/>
      <c r="K3" s="39"/>
      <c r="L3" s="39"/>
      <c r="M3" s="39"/>
      <c r="N3" s="41"/>
    </row>
    <row r="4" spans="1:14" ht="69.75" customHeight="1" thickBot="1">
      <c r="A4" s="396" t="s">
        <v>2</v>
      </c>
      <c r="B4" s="396" t="s">
        <v>119</v>
      </c>
      <c r="C4" s="42" t="s">
        <v>120</v>
      </c>
      <c r="D4" s="43" t="s">
        <v>121</v>
      </c>
      <c r="E4" s="43" t="s">
        <v>122</v>
      </c>
      <c r="F4" s="44" t="s">
        <v>123</v>
      </c>
      <c r="G4" s="402" t="s">
        <v>124</v>
      </c>
      <c r="H4" s="402"/>
      <c r="I4" s="396" t="s">
        <v>125</v>
      </c>
      <c r="J4" s="403" t="s">
        <v>126</v>
      </c>
      <c r="K4" s="403"/>
      <c r="L4" s="403"/>
      <c r="M4" s="403"/>
      <c r="N4" s="45" t="s">
        <v>127</v>
      </c>
    </row>
    <row r="5" spans="1:14" ht="61.15" customHeight="1" thickBot="1">
      <c r="A5" s="23" t="s">
        <v>128</v>
      </c>
      <c r="B5" s="46" t="s">
        <v>129</v>
      </c>
      <c r="C5" s="47" t="s">
        <v>130</v>
      </c>
      <c r="D5" s="48" t="s">
        <v>131</v>
      </c>
      <c r="E5" s="49">
        <v>1.0289999999999999</v>
      </c>
      <c r="F5" s="50" t="s">
        <v>132</v>
      </c>
      <c r="G5" s="51">
        <v>0.08</v>
      </c>
      <c r="H5" s="45" t="s">
        <v>133</v>
      </c>
      <c r="I5" s="45" t="s">
        <v>134</v>
      </c>
      <c r="J5" s="46" t="str">
        <f>"Rez.≥"&amp;ROUND(E5+(E5)*(G5/100),4)&amp; F5 &amp;" =Indeplineste cerintele specificate"</f>
        <v>Rez.≥1,0298g/cm3 =Indeplineste cerintele specificate</v>
      </c>
      <c r="K5" s="46" t="str">
        <f>"Rez.&lt;"&amp;ROUND(E5-(E5)*(G5/100),4)&amp;F5&amp;" =Nu indeplineste cerintele specificate"</f>
        <v>Rez.&lt;1,0282g/cm3 =Nu indeplineste cerintele specificate</v>
      </c>
      <c r="L5" s="46" t="str">
        <f>ROUND((E5-(E5)*(G5/100)),4)&amp;F5&amp; "≤ Rez.&lt; "&amp;ROUND(E5+(E5)*(G5/100),4)&amp;F5&amp;" = prezinta risc de neindeplinire cerinte"</f>
        <v>1,0282g/cm3≤ Rez.&lt; 1,0298g/cm3 = prezinta risc de neindeplinire cerinte</v>
      </c>
      <c r="M5" s="46" t="str">
        <f t="shared" ref="M5:M10" si="0">IF(C5="Nu exista","Neaplicabil ptr. ca nu exista limita de specificatie","x")</f>
        <v>x</v>
      </c>
      <c r="N5" s="45"/>
    </row>
    <row r="6" spans="1:14" ht="66" customHeight="1" thickBot="1">
      <c r="A6" s="23" t="s">
        <v>128</v>
      </c>
      <c r="B6" s="46" t="s">
        <v>129</v>
      </c>
      <c r="C6" s="47" t="s">
        <v>130</v>
      </c>
      <c r="D6" s="48" t="s">
        <v>135</v>
      </c>
      <c r="E6" s="49">
        <v>1.0309999999999999</v>
      </c>
      <c r="F6" s="50" t="s">
        <v>132</v>
      </c>
      <c r="G6" s="51">
        <v>0.08</v>
      </c>
      <c r="H6" s="45" t="s">
        <v>133</v>
      </c>
      <c r="I6" s="45" t="s">
        <v>134</v>
      </c>
      <c r="J6" s="46" t="str">
        <f>"Rez.≥"&amp;ROUND(E6+(E6)*(G6/100),4)&amp; F6 &amp;" =Indeplineste cerintele specificate"</f>
        <v>Rez.≥1,0318g/cm3 =Indeplineste cerintele specificate</v>
      </c>
      <c r="K6" s="46" t="str">
        <f>"Rez.&lt;"&amp;ROUND(E6-(E6)*(G6/100),4)&amp;F6&amp;" =Nu indeplineste cerintele specificate"</f>
        <v>Rez.&lt;1,0302g/cm3 =Nu indeplineste cerintele specificate</v>
      </c>
      <c r="L6" s="46" t="str">
        <f>ROUND((E6-(E6)*(G6/100)),4)&amp;F6&amp; "≤ Rez.&lt; "&amp;ROUND(E6+(E6)*(G6/100),4)&amp;F6&amp;" = prezinta risc de neindeplinire cerinte"</f>
        <v>1,0302g/cm3≤ Rez.&lt; 1,0318g/cm3 = prezinta risc de neindeplinire cerinte</v>
      </c>
      <c r="M6" s="46" t="str">
        <f t="shared" si="0"/>
        <v>x</v>
      </c>
      <c r="N6" s="45"/>
    </row>
    <row r="7" spans="1:14" ht="69" customHeight="1" thickBot="1">
      <c r="A7" s="23" t="s">
        <v>128</v>
      </c>
      <c r="B7" s="46" t="s">
        <v>129</v>
      </c>
      <c r="C7" s="47" t="s">
        <v>130</v>
      </c>
      <c r="D7" s="48" t="s">
        <v>136</v>
      </c>
      <c r="E7" s="49">
        <v>1.0329999999999999</v>
      </c>
      <c r="F7" s="50" t="s">
        <v>132</v>
      </c>
      <c r="G7" s="51">
        <v>0.08</v>
      </c>
      <c r="H7" s="45" t="s">
        <v>133</v>
      </c>
      <c r="I7" s="45" t="s">
        <v>134</v>
      </c>
      <c r="J7" s="46" t="str">
        <f>"Rez.≥"&amp;ROUND(E7+(E7)*(G7/100),4)&amp; F7 &amp;" =Indeplineste cerintele specificate"</f>
        <v>Rez.≥1,0338g/cm3 =Indeplineste cerintele specificate</v>
      </c>
      <c r="K7" s="46" t="str">
        <f>"Rez.&lt;"&amp;ROUND(E7-(E7)*(G7/100),4)&amp;F7&amp;" =Nu indeplineste cerintele specificate"</f>
        <v>Rez.&lt;1,0322g/cm3 =Nu indeplineste cerintele specificate</v>
      </c>
      <c r="L7" s="46" t="str">
        <f>ROUND((E7-(E7)*(G7/100)),4)&amp;F7&amp; "≤ Rez.&lt; "&amp;ROUND(E7+(E7)*(G7/100),4)&amp;F7&amp;" = prezinta risc de neindeplinire cerinte"</f>
        <v>1,0322g/cm3≤ Rez.&lt; 1,0338g/cm3 = prezinta risc de neindeplinire cerinte</v>
      </c>
      <c r="M7" s="46" t="str">
        <f t="shared" si="0"/>
        <v>x</v>
      </c>
      <c r="N7" s="45"/>
    </row>
    <row r="8" spans="1:14" ht="68.25" customHeight="1" thickBot="1">
      <c r="A8" s="23" t="s">
        <v>128</v>
      </c>
      <c r="B8" s="46" t="s">
        <v>129</v>
      </c>
      <c r="C8" s="47" t="s">
        <v>130</v>
      </c>
      <c r="D8" s="48" t="s">
        <v>137</v>
      </c>
      <c r="E8" s="49">
        <v>1.0289999999999999</v>
      </c>
      <c r="F8" s="50" t="s">
        <v>132</v>
      </c>
      <c r="G8" s="51">
        <v>0.08</v>
      </c>
      <c r="H8" s="45" t="s">
        <v>133</v>
      </c>
      <c r="I8" s="45" t="s">
        <v>134</v>
      </c>
      <c r="J8" s="46" t="str">
        <f>"Rez.≥"&amp;ROUND(E8+(E8)*(G8/100),4)&amp; F8 &amp;" =Indeplineste cerintele specificate"</f>
        <v>Rez.≥1,0298g/cm3 =Indeplineste cerintele specificate</v>
      </c>
      <c r="K8" s="46" t="str">
        <f>"Rez.&lt;"&amp;ROUND(E8-(E8)*(G8/100),4)&amp;F8&amp;" =Nu indeplineste cerintele specificate"</f>
        <v>Rez.&lt;1,0282g/cm3 =Nu indeplineste cerintele specificate</v>
      </c>
      <c r="L8" s="46" t="str">
        <f>ROUND((E8-(E8)*(G8/100)),4)&amp;F8&amp; "≤ Rez.&lt; "&amp;ROUND(E8+(E8)*(G8/100),4)&amp;F8&amp;" = prezinta risc de neindeplinire cerinte"</f>
        <v>1,0282g/cm3≤ Rez.&lt; 1,0298g/cm3 = prezinta risc de neindeplinire cerinte</v>
      </c>
      <c r="M8" s="46" t="str">
        <f t="shared" si="0"/>
        <v>x</v>
      </c>
      <c r="N8" s="45"/>
    </row>
    <row r="9" spans="1:14" ht="69.75" customHeight="1" thickBot="1">
      <c r="A9" s="23" t="s">
        <v>128</v>
      </c>
      <c r="B9" s="46" t="s">
        <v>129</v>
      </c>
      <c r="C9" s="47" t="s">
        <v>130</v>
      </c>
      <c r="D9" s="48" t="s">
        <v>138</v>
      </c>
      <c r="E9" s="49">
        <v>1.03</v>
      </c>
      <c r="F9" s="50" t="s">
        <v>132</v>
      </c>
      <c r="G9" s="51">
        <v>0.08</v>
      </c>
      <c r="H9" s="45" t="s">
        <v>133</v>
      </c>
      <c r="I9" s="45" t="s">
        <v>134</v>
      </c>
      <c r="J9" s="46" t="str">
        <f>"Rez.≥"&amp;ROUND(E9+(E9)*(G9/100),4)&amp; F9 &amp;" =Indeplineste cerintele specificate"</f>
        <v>Rez.≥1,0308g/cm3 =Indeplineste cerintele specificate</v>
      </c>
      <c r="K9" s="46" t="str">
        <f>"Rez.&lt;"&amp;ROUND(E9-(E9)*(G9/100),4)&amp;F9&amp;" =Nu indeplineste cerintele specificate"</f>
        <v>Rez.&lt;1,0292g/cm3 =Nu indeplineste cerintele specificate</v>
      </c>
      <c r="L9" s="46" t="str">
        <f>ROUND((E9-(E9)*(G9/100)),4)&amp;F9&amp; "≤ Rez.&lt; "&amp;ROUND(E9+(E9)*(G9/100),4)&amp;F9&amp;" = prezinta risc de neindeplinire cerinte"</f>
        <v>1,0292g/cm3≤ Rez.&lt; 1,0308g/cm3 = prezinta risc de neindeplinire cerinte</v>
      </c>
      <c r="M9" s="46" t="str">
        <f t="shared" si="0"/>
        <v>x</v>
      </c>
      <c r="N9" s="45"/>
    </row>
    <row r="10" spans="1:14" s="54" customFormat="1" ht="67.5" customHeight="1" thickBot="1">
      <c r="A10" s="23" t="s">
        <v>128</v>
      </c>
      <c r="B10" s="46" t="s">
        <v>129</v>
      </c>
      <c r="C10" s="47" t="s">
        <v>139</v>
      </c>
      <c r="D10" s="52" t="s">
        <v>140</v>
      </c>
      <c r="E10" s="49" t="s">
        <v>141</v>
      </c>
      <c r="F10" s="50" t="s">
        <v>132</v>
      </c>
      <c r="G10" s="51">
        <v>0.08</v>
      </c>
      <c r="H10" s="45" t="s">
        <v>133</v>
      </c>
      <c r="I10" s="45" t="s">
        <v>142</v>
      </c>
      <c r="J10" s="46" t="s">
        <v>143</v>
      </c>
      <c r="K10" s="46" t="s">
        <v>143</v>
      </c>
      <c r="L10" s="46" t="s">
        <v>143</v>
      </c>
      <c r="M10" s="53" t="str">
        <f t="shared" si="0"/>
        <v>Neaplicabil ptr. ca nu exista limita de specificatie</v>
      </c>
      <c r="N10" s="45"/>
    </row>
    <row r="11" spans="1:14" ht="15.75" thickBot="1"/>
    <row r="12" spans="1:14" ht="15.75" thickBot="1">
      <c r="A12" s="14" t="s">
        <v>144</v>
      </c>
      <c r="N12" s="55"/>
    </row>
    <row r="13" spans="1:14" ht="15.75" thickBot="1">
      <c r="A13" s="56" t="s">
        <v>145</v>
      </c>
      <c r="B13" s="404" t="s">
        <v>146</v>
      </c>
      <c r="C13" s="404"/>
      <c r="D13" s="404"/>
      <c r="E13" s="404"/>
      <c r="F13" s="404"/>
      <c r="G13" s="404"/>
      <c r="H13" s="404"/>
      <c r="I13" s="404"/>
      <c r="J13" s="404"/>
      <c r="K13" s="404"/>
      <c r="L13" s="404"/>
      <c r="M13" s="404"/>
      <c r="N13" s="55"/>
    </row>
    <row r="14" spans="1:14" ht="15.75" thickBot="1">
      <c r="A14" s="14" t="s">
        <v>147</v>
      </c>
      <c r="B14" s="404" t="s">
        <v>148</v>
      </c>
      <c r="C14" s="404"/>
      <c r="D14" s="404"/>
      <c r="E14" s="404"/>
      <c r="F14" s="404"/>
      <c r="G14" s="404"/>
      <c r="H14" s="404"/>
      <c r="I14" s="404"/>
      <c r="J14" s="404"/>
      <c r="K14" s="404"/>
      <c r="L14" s="404"/>
      <c r="M14" s="404"/>
      <c r="N14" s="55"/>
    </row>
    <row r="15" spans="1:14" ht="15.75" thickBot="1">
      <c r="A15" s="56" t="s">
        <v>149</v>
      </c>
      <c r="B15" s="404" t="s">
        <v>150</v>
      </c>
      <c r="C15" s="404"/>
      <c r="D15" s="404"/>
      <c r="E15" s="404"/>
      <c r="F15" s="404"/>
      <c r="G15" s="404"/>
      <c r="H15" s="404"/>
      <c r="I15" s="404"/>
      <c r="J15" s="404"/>
      <c r="K15" s="404"/>
      <c r="L15" s="404"/>
      <c r="M15" s="404"/>
    </row>
    <row r="16" spans="1:14" ht="15.75" thickBot="1">
      <c r="A16" s="350" t="s">
        <v>151</v>
      </c>
      <c r="B16" s="401" t="s">
        <v>152</v>
      </c>
      <c r="C16" s="401"/>
      <c r="D16" s="401"/>
      <c r="E16" s="401"/>
      <c r="F16" s="401"/>
      <c r="G16" s="401"/>
      <c r="H16" s="401"/>
      <c r="I16" s="401"/>
      <c r="J16" s="401"/>
      <c r="K16" s="401"/>
      <c r="L16" s="401"/>
      <c r="M16" s="401"/>
    </row>
    <row r="17" spans="1:13" ht="15.75" thickBot="1">
      <c r="A17" s="56"/>
      <c r="B17" s="401"/>
      <c r="C17" s="401"/>
      <c r="D17" s="401"/>
      <c r="E17" s="401"/>
      <c r="F17" s="401"/>
      <c r="G17" s="401"/>
      <c r="H17" s="401"/>
      <c r="I17" s="401"/>
      <c r="J17" s="401"/>
      <c r="K17" s="401"/>
      <c r="L17" s="401"/>
      <c r="M17" s="401"/>
    </row>
    <row r="18" spans="1:13" ht="15.75" thickBot="1">
      <c r="A18" s="14"/>
      <c r="B18" s="401"/>
      <c r="C18" s="401"/>
      <c r="D18" s="401"/>
      <c r="E18" s="401"/>
      <c r="F18" s="401"/>
      <c r="G18" s="401"/>
      <c r="H18" s="401"/>
      <c r="I18" s="401"/>
      <c r="J18" s="401"/>
      <c r="K18" s="401"/>
      <c r="L18" s="401"/>
      <c r="M18" s="401"/>
    </row>
  </sheetData>
  <mergeCells count="8">
    <mergeCell ref="B17:M17"/>
    <mergeCell ref="B18:M18"/>
    <mergeCell ref="G4:H4"/>
    <mergeCell ref="J4:M4"/>
    <mergeCell ref="B13:M13"/>
    <mergeCell ref="B14:M14"/>
    <mergeCell ref="B15:M15"/>
    <mergeCell ref="B16:M16"/>
  </mergeCells>
  <dataValidations disablePrompts="1" count="1">
    <dataValidation type="list" allowBlank="1" showInputMessage="1" showErrorMessage="1" sqref="I5:I10" xr:uid="{7026DADC-E45A-4418-8B4D-8BAE554BAFD5}">
      <formula1>ia_in_considerare_incertitudinea_de_masurare__WIM</formula1>
    </dataValidation>
  </dataValidations>
  <hyperlinks>
    <hyperlink ref="B2" location="Cuprins!A1" display="Cuprins!A1" xr:uid="{51E3EB1B-6298-429B-B0B1-6D01075EA028}"/>
  </hyperlinks>
  <pageMargins left="0.25" right="0.25" top="0.75" bottom="0.90625000000000011" header="0.30000000000000004" footer="0.30000000000000004"/>
  <pageSetup paperSize="9" scale="75" fitToWidth="0" fitToHeight="0" orientation="landscape" r:id="rId1"/>
  <headerFooter>
    <oddHeader>&amp;L&amp;"-,Bold"Chimie si radioactivitate&amp;C&amp;"-,Bold"Matricea de corespondență a regulilor de decizie aplicate 
pentru încercările efectate de către IISPV</oddHeader>
    <oddFooter>&amp;L&amp;8Rez. = Rezultat analiza
"&lt;" = mai mic
"&gt;" = mai mare
"≥" = mai mare s-au egal
"≤" = mai mic sau egal&amp;CCod F4-PG13                                                     Ed I Rev 01 / Data 08.03.2021   &amp;RPag.&amp;P din &amp;N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1266A5-85CA-4520-AD4C-DAC3C60D7F9C}">
  <dimension ref="A1:N14"/>
  <sheetViews>
    <sheetView view="pageLayout" zoomScaleNormal="100" workbookViewId="0">
      <selection activeCell="B12" sqref="B12:M12"/>
    </sheetView>
  </sheetViews>
  <sheetFormatPr defaultRowHeight="15"/>
  <cols>
    <col min="1" max="1" width="27.5703125" style="26" customWidth="1"/>
    <col min="2" max="2" width="13.42578125" style="26" customWidth="1"/>
    <col min="3" max="3" width="18.140625" style="26" customWidth="1"/>
    <col min="4" max="4" width="11.28515625" style="26" customWidth="1"/>
    <col min="5" max="5" width="13" style="26" customWidth="1"/>
    <col min="6" max="6" width="4.85546875" style="26" customWidth="1"/>
    <col min="7" max="7" width="10.42578125" style="26" customWidth="1"/>
    <col min="8" max="8" width="2.85546875" style="26" customWidth="1"/>
    <col min="9" max="9" width="15.7109375" style="26" customWidth="1"/>
    <col min="10" max="10" width="14.28515625" style="26" customWidth="1"/>
    <col min="11" max="11" width="17.5703125" style="26" customWidth="1"/>
    <col min="12" max="12" width="19" style="26" customWidth="1"/>
    <col min="13" max="13" width="8.5703125" style="26" customWidth="1"/>
    <col min="14" max="14" width="9.140625" style="26" customWidth="1"/>
    <col min="15" max="15" width="25.5703125" style="26" customWidth="1"/>
    <col min="16" max="16" width="14.7109375" style="26" customWidth="1"/>
    <col min="17" max="17" width="9.140625" style="26" customWidth="1"/>
    <col min="18" max="16384" width="9.140625" style="26"/>
  </cols>
  <sheetData>
    <row r="1" spans="1:14">
      <c r="A1" s="26" t="s">
        <v>153</v>
      </c>
      <c r="I1" s="27" t="s">
        <v>109</v>
      </c>
      <c r="J1" s="28"/>
      <c r="K1" s="28" t="s">
        <v>110</v>
      </c>
      <c r="L1" s="394" t="s">
        <v>154</v>
      </c>
    </row>
    <row r="2" spans="1:14" ht="15.75" thickBot="1">
      <c r="A2" s="26" t="s">
        <v>112</v>
      </c>
      <c r="B2" s="29" t="s">
        <v>113</v>
      </c>
      <c r="I2" s="30" t="s">
        <v>114</v>
      </c>
      <c r="J2" s="31"/>
      <c r="K2" s="32" t="s">
        <v>115</v>
      </c>
      <c r="L2" s="30"/>
    </row>
    <row r="3" spans="1:14" ht="20.25" customHeight="1" thickBot="1">
      <c r="A3" s="33" t="s">
        <v>116</v>
      </c>
      <c r="B3" s="34"/>
      <c r="C3" s="35" t="s">
        <v>117</v>
      </c>
      <c r="D3" s="35"/>
      <c r="E3" s="36"/>
      <c r="F3" s="37"/>
      <c r="G3" s="38"/>
      <c r="H3" s="39"/>
      <c r="I3" s="40" t="s">
        <v>118</v>
      </c>
      <c r="J3" s="39"/>
      <c r="K3" s="39"/>
      <c r="L3" s="39"/>
      <c r="M3" s="39"/>
      <c r="N3" s="41"/>
    </row>
    <row r="4" spans="1:14" ht="61.5" customHeight="1" thickBot="1">
      <c r="A4" s="396" t="s">
        <v>2</v>
      </c>
      <c r="B4" s="396" t="s">
        <v>119</v>
      </c>
      <c r="C4" s="42" t="s">
        <v>120</v>
      </c>
      <c r="D4" s="43" t="s">
        <v>121</v>
      </c>
      <c r="E4" s="43" t="s">
        <v>122</v>
      </c>
      <c r="F4" s="44" t="s">
        <v>123</v>
      </c>
      <c r="G4" s="402" t="s">
        <v>124</v>
      </c>
      <c r="H4" s="402"/>
      <c r="I4" s="396" t="s">
        <v>125</v>
      </c>
      <c r="J4" s="403" t="s">
        <v>126</v>
      </c>
      <c r="K4" s="403"/>
      <c r="L4" s="403"/>
      <c r="M4" s="403"/>
      <c r="N4" s="45" t="s">
        <v>127</v>
      </c>
    </row>
    <row r="5" spans="1:14" ht="80.25" customHeight="1" thickBot="1">
      <c r="A5" s="23" t="s">
        <v>155</v>
      </c>
      <c r="B5" s="22" t="s">
        <v>156</v>
      </c>
      <c r="C5" s="47" t="s">
        <v>157</v>
      </c>
      <c r="D5" s="48" t="s">
        <v>158</v>
      </c>
      <c r="E5" s="49">
        <v>-0.51500000000000001</v>
      </c>
      <c r="F5" s="50" t="s">
        <v>159</v>
      </c>
      <c r="G5" s="14">
        <v>0.44</v>
      </c>
      <c r="H5" s="45" t="s">
        <v>133</v>
      </c>
      <c r="I5" s="45" t="s">
        <v>134</v>
      </c>
      <c r="J5" s="46" t="str">
        <f>"Rez.≥"&amp;ROUND(E5+(E5)*(G5/100),4)&amp; F5 &amp;" =Indeplineste cerintele specificate"</f>
        <v>Rez.≥-0,5173°C =Indeplineste cerintele specificate</v>
      </c>
      <c r="K5" s="46" t="str">
        <f>"Rez.&lt;"&amp;ROUND(E5-(E5)*(G5/100),4)&amp;F5&amp;" =Nu indeplineste cerintele specificate"</f>
        <v>Rez.&lt;-0,5127°C =Nu indeplineste cerintele specificate</v>
      </c>
      <c r="L5" s="46" t="str">
        <f>ROUND((E5-(E5)*(G5/100)),4)&amp;F5&amp; "≤ Rez.&lt; "&amp;ROUND(E5+(E5)*(G5/100),4)&amp;F5&amp;" = prezinta risc de neindeplinire cerinte"</f>
        <v>-0,5127°C≤ Rez.&lt; -0,5173°C = prezinta risc de neindeplinire cerinte</v>
      </c>
      <c r="M5" s="46" t="str">
        <f>IF(C5="Nu exista","Neaplicabil ptr. ca nu exista limita de specificatie","x")</f>
        <v>x</v>
      </c>
      <c r="N5" s="45"/>
    </row>
    <row r="6" spans="1:14" ht="61.5" customHeight="1" thickBot="1">
      <c r="A6" s="23" t="s">
        <v>155</v>
      </c>
      <c r="B6" s="22" t="s">
        <v>156</v>
      </c>
      <c r="C6" s="47" t="s">
        <v>160</v>
      </c>
      <c r="D6" s="48" t="s">
        <v>161</v>
      </c>
      <c r="E6" s="49">
        <v>-0.51500000000000001</v>
      </c>
      <c r="F6" s="50" t="s">
        <v>159</v>
      </c>
      <c r="G6" s="14">
        <v>0.48</v>
      </c>
      <c r="H6" s="45" t="s">
        <v>133</v>
      </c>
      <c r="I6" s="45" t="s">
        <v>134</v>
      </c>
      <c r="J6" s="46" t="str">
        <f>"Rez.≥"&amp;ROUND(E6+(E6)*(G6/100),4)&amp; F6 &amp;" =Indeplineste cerintele specificate"</f>
        <v>Rez.≥-0,5175°C =Indeplineste cerintele specificate</v>
      </c>
      <c r="K6" s="46" t="str">
        <f>"Rez.&lt;"&amp;ROUND(E6-(E6)*(G6/100),4)&amp;F6&amp;" =Nu indeplineste cerintele specificate"</f>
        <v>Rez.&lt;-0,5125°C =Nu indeplineste cerintele specificate</v>
      </c>
      <c r="L6" s="46" t="str">
        <f>ROUND((E6-(E6)*(G6/100)),4)&amp;F6&amp; "≤ Rez.&lt; "&amp;ROUND(E6+(E6)*(G6/100),4)&amp;F6&amp;" = prezinta risc de neindeplinire cerinte"</f>
        <v>-0,5125°C≤ Rez.&lt; -0,5175°C = prezinta risc de neindeplinire cerinte</v>
      </c>
      <c r="M6" s="46" t="str">
        <f>IF(C6="Nu exista","Neaplicabil ptr. ca nu exista limita de specificatie","x")</f>
        <v>x</v>
      </c>
      <c r="N6" s="45"/>
    </row>
    <row r="7" spans="1:14" ht="15.75" thickBot="1">
      <c r="M7" s="54"/>
    </row>
    <row r="8" spans="1:14" ht="15.75" thickBot="1">
      <c r="A8" s="14" t="s">
        <v>144</v>
      </c>
      <c r="N8" s="55"/>
    </row>
    <row r="9" spans="1:14" ht="15.75" thickBot="1">
      <c r="A9" s="56" t="s">
        <v>145</v>
      </c>
      <c r="B9" s="404" t="s">
        <v>146</v>
      </c>
      <c r="C9" s="404"/>
      <c r="D9" s="404"/>
      <c r="E9" s="404"/>
      <c r="F9" s="404"/>
      <c r="G9" s="404"/>
      <c r="H9" s="404"/>
      <c r="I9" s="404"/>
      <c r="J9" s="404"/>
      <c r="K9" s="404"/>
      <c r="L9" s="404"/>
      <c r="M9" s="404"/>
      <c r="N9" s="55"/>
    </row>
    <row r="10" spans="1:14" ht="15.75" thickBot="1">
      <c r="A10" s="14" t="s">
        <v>147</v>
      </c>
      <c r="B10" s="404" t="s">
        <v>148</v>
      </c>
      <c r="C10" s="404"/>
      <c r="D10" s="404"/>
      <c r="E10" s="404"/>
      <c r="F10" s="404"/>
      <c r="G10" s="404"/>
      <c r="H10" s="404"/>
      <c r="I10" s="404"/>
      <c r="J10" s="404"/>
      <c r="K10" s="404"/>
      <c r="L10" s="404"/>
      <c r="M10" s="404"/>
      <c r="N10" s="55"/>
    </row>
    <row r="11" spans="1:14" ht="15.75" thickBot="1">
      <c r="A11" s="14" t="s">
        <v>162</v>
      </c>
      <c r="B11" s="404" t="s">
        <v>150</v>
      </c>
      <c r="C11" s="404"/>
      <c r="D11" s="404"/>
      <c r="E11" s="404"/>
      <c r="F11" s="404"/>
      <c r="G11" s="404"/>
      <c r="H11" s="404"/>
      <c r="I11" s="404"/>
      <c r="J11" s="404"/>
      <c r="K11" s="404"/>
      <c r="L11" s="404"/>
      <c r="M11" s="404"/>
    </row>
    <row r="12" spans="1:14" ht="15.75" thickBot="1">
      <c r="A12" s="349" t="s">
        <v>163</v>
      </c>
      <c r="B12" s="401" t="s">
        <v>152</v>
      </c>
      <c r="C12" s="401"/>
      <c r="D12" s="401"/>
      <c r="E12" s="401"/>
      <c r="F12" s="401"/>
      <c r="G12" s="401"/>
      <c r="H12" s="401"/>
      <c r="I12" s="401"/>
      <c r="J12" s="401"/>
      <c r="K12" s="401"/>
      <c r="L12" s="401"/>
      <c r="M12" s="401"/>
    </row>
    <row r="13" spans="1:14" ht="15.75" thickBot="1">
      <c r="A13" s="14"/>
      <c r="B13" s="401"/>
      <c r="C13" s="401"/>
      <c r="D13" s="401"/>
      <c r="E13" s="401"/>
      <c r="F13" s="401"/>
      <c r="G13" s="401"/>
      <c r="H13" s="401"/>
      <c r="I13" s="401"/>
      <c r="J13" s="401"/>
      <c r="K13" s="401"/>
      <c r="L13" s="401"/>
      <c r="M13" s="401"/>
    </row>
    <row r="14" spans="1:14" ht="15.75" thickBot="1">
      <c r="A14" s="14"/>
      <c r="B14" s="401"/>
      <c r="C14" s="401"/>
      <c r="D14" s="401"/>
      <c r="E14" s="401"/>
      <c r="F14" s="401"/>
      <c r="G14" s="401"/>
      <c r="H14" s="401"/>
      <c r="I14" s="401"/>
      <c r="J14" s="401"/>
      <c r="K14" s="401"/>
      <c r="L14" s="401"/>
      <c r="M14" s="401"/>
    </row>
  </sheetData>
  <mergeCells count="8">
    <mergeCell ref="B13:M13"/>
    <mergeCell ref="B14:M14"/>
    <mergeCell ref="G4:H4"/>
    <mergeCell ref="J4:M4"/>
    <mergeCell ref="B9:M9"/>
    <mergeCell ref="B10:M10"/>
    <mergeCell ref="B11:M11"/>
    <mergeCell ref="B12:M12"/>
  </mergeCells>
  <dataValidations count="1">
    <dataValidation type="list" allowBlank="1" showInputMessage="1" showErrorMessage="1" sqref="I5:I6" xr:uid="{34AD3C31-1478-4751-BB2D-B52FF72D0F4E}">
      <formula1>ia_in_considerare_incertitudinea_de_masurare__WIM</formula1>
    </dataValidation>
  </dataValidations>
  <hyperlinks>
    <hyperlink ref="B2" location="Cuprins!A1" display="Cuprins!A1" xr:uid="{CDB99FD0-73BE-485D-BA10-BF641B444E5A}"/>
  </hyperlinks>
  <pageMargins left="0.25" right="0.25" top="0.75" bottom="0.90625000000000011" header="0.30000000000000004" footer="0.30000000000000004"/>
  <pageSetup paperSize="9" scale="75" fitToWidth="0" fitToHeight="0" orientation="landscape" r:id="rId1"/>
  <headerFooter>
    <oddHeader>&amp;L&amp;"-,Bold"Chimie si radioactivitate&amp;C&amp;"-,Bold"Matricea de corespondență a regulilor de decizie aplicate 
pentru încercările efectate de către IISPV</oddHeader>
    <oddFooter>&amp;L&amp;8Rez. = Rezultat analiza
"&lt;" = mai mic
"&gt;" = mai mare
"≥" = mai mare s-au egal
"≤" = mai mic sau egal&amp;CCod F4-PG13                                                     Ed I Rev 01 / Data 08.03.2021   &amp;RPag.&amp;P din &amp;N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E9F906-528F-425D-B880-9180AADE1F1B}">
  <dimension ref="A1:N13"/>
  <sheetViews>
    <sheetView view="pageLayout" zoomScaleNormal="100" workbookViewId="0">
      <selection activeCell="B11" sqref="B11:M11"/>
    </sheetView>
  </sheetViews>
  <sheetFormatPr defaultRowHeight="15"/>
  <cols>
    <col min="1" max="1" width="23.7109375" style="26" customWidth="1"/>
    <col min="2" max="2" width="14.5703125" style="26" customWidth="1"/>
    <col min="3" max="3" width="22.140625" style="26" customWidth="1"/>
    <col min="4" max="4" width="11.140625" style="26" customWidth="1"/>
    <col min="5" max="5" width="13" style="26" customWidth="1"/>
    <col min="6" max="6" width="5.5703125" style="26" customWidth="1"/>
    <col min="7" max="7" width="10.42578125" style="26" customWidth="1"/>
    <col min="8" max="8" width="2.85546875" style="26" customWidth="1"/>
    <col min="9" max="9" width="14.85546875" style="26" customWidth="1"/>
    <col min="10" max="10" width="15.5703125" style="26" customWidth="1"/>
    <col min="11" max="11" width="13.85546875" style="26" customWidth="1"/>
    <col min="12" max="12" width="20.28515625" style="26" customWidth="1"/>
    <col min="13" max="13" width="9" style="26" customWidth="1"/>
    <col min="14" max="14" width="9.140625" style="26" customWidth="1"/>
    <col min="15" max="15" width="25.5703125" style="26" customWidth="1"/>
    <col min="16" max="16" width="14.7109375" style="26" customWidth="1"/>
    <col min="17" max="17" width="9.140625" style="26" customWidth="1"/>
    <col min="18" max="16384" width="9.140625" style="26"/>
  </cols>
  <sheetData>
    <row r="1" spans="1:14">
      <c r="A1" s="26" t="s">
        <v>164</v>
      </c>
      <c r="I1" s="27" t="s">
        <v>109</v>
      </c>
      <c r="J1" s="28"/>
      <c r="K1" s="28" t="s">
        <v>110</v>
      </c>
      <c r="L1" s="394" t="s">
        <v>165</v>
      </c>
    </row>
    <row r="2" spans="1:14" ht="15.75" thickBot="1">
      <c r="A2" s="26" t="s">
        <v>112</v>
      </c>
      <c r="B2" s="29" t="s">
        <v>113</v>
      </c>
      <c r="I2" s="30" t="s">
        <v>114</v>
      </c>
      <c r="J2" s="31"/>
      <c r="K2" s="32" t="s">
        <v>115</v>
      </c>
      <c r="L2" s="30"/>
    </row>
    <row r="3" spans="1:14" ht="26.25" customHeight="1" thickBot="1">
      <c r="A3" s="57" t="s">
        <v>116</v>
      </c>
      <c r="B3" s="34"/>
      <c r="C3" s="35" t="s">
        <v>117</v>
      </c>
      <c r="D3" s="35"/>
      <c r="E3" s="36"/>
      <c r="F3" s="37"/>
      <c r="G3" s="38"/>
      <c r="H3" s="39"/>
      <c r="I3" s="40" t="s">
        <v>118</v>
      </c>
      <c r="J3" s="39"/>
      <c r="K3" s="39"/>
      <c r="L3" s="39"/>
      <c r="M3" s="39"/>
      <c r="N3" s="41"/>
    </row>
    <row r="4" spans="1:14" ht="61.5" customHeight="1" thickBot="1">
      <c r="A4" s="396" t="s">
        <v>2</v>
      </c>
      <c r="B4" s="396" t="s">
        <v>119</v>
      </c>
      <c r="C4" s="42" t="s">
        <v>120</v>
      </c>
      <c r="D4" s="43" t="s">
        <v>121</v>
      </c>
      <c r="E4" s="43" t="s">
        <v>122</v>
      </c>
      <c r="F4" s="44" t="s">
        <v>123</v>
      </c>
      <c r="G4" s="402" t="s">
        <v>124</v>
      </c>
      <c r="H4" s="402"/>
      <c r="I4" s="396" t="s">
        <v>125</v>
      </c>
      <c r="J4" s="405" t="s">
        <v>126</v>
      </c>
      <c r="K4" s="405"/>
      <c r="L4" s="405"/>
      <c r="M4" s="405"/>
      <c r="N4" s="45" t="s">
        <v>127</v>
      </c>
    </row>
    <row r="5" spans="1:14" ht="100.5" customHeight="1" thickBot="1">
      <c r="A5" s="23" t="s">
        <v>166</v>
      </c>
      <c r="B5" s="22" t="s">
        <v>167</v>
      </c>
      <c r="C5" s="47" t="s">
        <v>168</v>
      </c>
      <c r="D5" s="22" t="s">
        <v>167</v>
      </c>
      <c r="E5" s="58">
        <v>0.8</v>
      </c>
      <c r="F5" s="50" t="s">
        <v>169</v>
      </c>
      <c r="G5" s="14">
        <v>8.4</v>
      </c>
      <c r="H5" s="45" t="s">
        <v>133</v>
      </c>
      <c r="I5" s="45" t="s">
        <v>134</v>
      </c>
      <c r="J5" s="45" t="str">
        <f>"Rez.≤"&amp;ROUND(E5-(E5)*(G5/100),3)&amp;F5 &amp;" = Indeplineste cerintele specificate"</f>
        <v>Rez.≤0,733mS/cm = Indeplineste cerintele specificate</v>
      </c>
      <c r="K5" s="45" t="str">
        <f>"Rez.&gt;"&amp;ROUND(E5+(E5)*(G5/100),3)&amp;F5&amp;" = Nu indeplineste cerintele specificate"</f>
        <v>Rez.&gt;0,867mS/cm = Nu indeplineste cerintele specificate</v>
      </c>
      <c r="L5" s="45" t="str">
        <f>ROUND((E5-(E5)*(G5/100)),3)&amp;F5&amp; " &lt; Rez. ≤ "&amp;ROUND(E5+(E5)*(G5/100),3)&amp;F5&amp;" = prezinta risc de neindeplinire cerinte specificate"</f>
        <v>0,733mS/cm &lt; Rez. ≤ 0,867mS/cm = prezinta risc de neindeplinire cerinte specificate</v>
      </c>
      <c r="M5" s="45" t="str">
        <f>IF(C5="Nu exista","Neaplicabil ptr. ca nu exista limita de specificatie","x")</f>
        <v>x</v>
      </c>
      <c r="N5" s="45"/>
    </row>
    <row r="6" spans="1:14" ht="15.75" thickBot="1">
      <c r="M6" s="54"/>
    </row>
    <row r="7" spans="1:14" ht="15.75" thickBot="1">
      <c r="A7" s="14" t="s">
        <v>144</v>
      </c>
      <c r="N7" s="55"/>
    </row>
    <row r="8" spans="1:14" ht="15.75" thickBot="1">
      <c r="A8" s="56" t="s">
        <v>145</v>
      </c>
      <c r="B8" s="404" t="s">
        <v>146</v>
      </c>
      <c r="C8" s="404"/>
      <c r="D8" s="404"/>
      <c r="E8" s="404"/>
      <c r="F8" s="404"/>
      <c r="G8" s="404"/>
      <c r="H8" s="404"/>
      <c r="I8" s="404"/>
      <c r="J8" s="404"/>
      <c r="K8" s="404"/>
      <c r="L8" s="404"/>
      <c r="M8" s="404"/>
      <c r="N8" s="55"/>
    </row>
    <row r="9" spans="1:14" ht="15.75" thickBot="1">
      <c r="A9" s="14" t="s">
        <v>147</v>
      </c>
      <c r="B9" s="404" t="s">
        <v>148</v>
      </c>
      <c r="C9" s="404"/>
      <c r="D9" s="404"/>
      <c r="E9" s="404"/>
      <c r="F9" s="404"/>
      <c r="G9" s="404"/>
      <c r="H9" s="404"/>
      <c r="I9" s="404"/>
      <c r="J9" s="404"/>
      <c r="K9" s="404"/>
      <c r="L9" s="404"/>
      <c r="M9" s="404"/>
      <c r="N9" s="55"/>
    </row>
    <row r="10" spans="1:14" ht="15.75" thickBot="1">
      <c r="A10" s="14" t="s">
        <v>149</v>
      </c>
      <c r="B10" s="404" t="s">
        <v>150</v>
      </c>
      <c r="C10" s="404"/>
      <c r="D10" s="404"/>
      <c r="E10" s="404"/>
      <c r="F10" s="404"/>
      <c r="G10" s="404"/>
      <c r="H10" s="404"/>
      <c r="I10" s="404"/>
      <c r="J10" s="404"/>
      <c r="K10" s="404"/>
      <c r="L10" s="404"/>
      <c r="M10" s="404"/>
    </row>
    <row r="11" spans="1:14" ht="15.75" thickBot="1">
      <c r="A11" s="349" t="s">
        <v>170</v>
      </c>
      <c r="B11" s="401" t="s">
        <v>152</v>
      </c>
      <c r="C11" s="401"/>
      <c r="D11" s="401"/>
      <c r="E11" s="401"/>
      <c r="F11" s="401"/>
      <c r="G11" s="401"/>
      <c r="H11" s="401"/>
      <c r="I11" s="401"/>
      <c r="J11" s="401"/>
      <c r="K11" s="401"/>
      <c r="L11" s="401"/>
      <c r="M11" s="401"/>
    </row>
    <row r="12" spans="1:14" ht="15.75" thickBot="1">
      <c r="A12" s="14"/>
      <c r="B12" s="401"/>
      <c r="C12" s="401"/>
      <c r="D12" s="401"/>
      <c r="E12" s="401"/>
      <c r="F12" s="401"/>
      <c r="G12" s="401"/>
      <c r="H12" s="401"/>
      <c r="I12" s="401"/>
      <c r="J12" s="401"/>
      <c r="K12" s="401"/>
      <c r="L12" s="401"/>
      <c r="M12" s="401"/>
    </row>
    <row r="13" spans="1:14" ht="15.75" thickBot="1">
      <c r="A13" s="14"/>
      <c r="B13" s="401"/>
      <c r="C13" s="401"/>
      <c r="D13" s="401"/>
      <c r="E13" s="401"/>
      <c r="F13" s="401"/>
      <c r="G13" s="401"/>
      <c r="H13" s="401"/>
      <c r="I13" s="401"/>
      <c r="J13" s="401"/>
      <c r="K13" s="401"/>
      <c r="L13" s="401"/>
      <c r="M13" s="401"/>
    </row>
  </sheetData>
  <mergeCells count="8">
    <mergeCell ref="B12:M12"/>
    <mergeCell ref="B13:M13"/>
    <mergeCell ref="G4:H4"/>
    <mergeCell ref="J4:M4"/>
    <mergeCell ref="B8:M8"/>
    <mergeCell ref="B9:M9"/>
    <mergeCell ref="B10:M10"/>
    <mergeCell ref="B11:M11"/>
  </mergeCells>
  <dataValidations count="1">
    <dataValidation type="list" allowBlank="1" showInputMessage="1" showErrorMessage="1" sqref="I5" xr:uid="{E25C4440-9DE0-4593-847E-3CFE57F52563}">
      <formula1>ia_in_considerare_incertitudinea_de_masurare__WIM</formula1>
    </dataValidation>
  </dataValidations>
  <hyperlinks>
    <hyperlink ref="B2" location="Cuprins!A1" display="Cuprins!A1" xr:uid="{D98F89D7-3BAD-424D-BE8E-B30905C116B1}"/>
  </hyperlinks>
  <pageMargins left="0.25" right="0.25" top="0.75" bottom="0.90625000000000011" header="0.30000000000000004" footer="0.30000000000000004"/>
  <pageSetup paperSize="9" scale="75" fitToWidth="0" fitToHeight="0" orientation="landscape" r:id="rId1"/>
  <headerFooter>
    <oddHeader>&amp;L&amp;"-,Bold"Chimie si radioactivitate&amp;C&amp;"-,Bold"Matricea de corespondență a regulilor de decizie aplicate 
pentru încercările efectate de către IISPV</oddHeader>
    <oddFooter>&amp;L&amp;8Rez. = Rezultat analiza
"&lt;" = mai mic
"&gt;" = mai mare
"≥" = mai mare s-au egal
"≤" = mai mic sau egal&amp;CCod F4-PG13                                                     Ed I Rev 01 / Data 08.03.2021   &amp;RPag.&amp;P din &amp;N</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1B4ABC-B2B9-42F7-A185-A719E537793D}">
  <dimension ref="A1:N32"/>
  <sheetViews>
    <sheetView view="pageLayout" topLeftCell="A22" zoomScaleNormal="100" workbookViewId="0">
      <selection activeCell="B2" sqref="B2"/>
    </sheetView>
  </sheetViews>
  <sheetFormatPr defaultRowHeight="15"/>
  <cols>
    <col min="1" max="1" width="23.7109375" style="26" customWidth="1"/>
    <col min="2" max="2" width="14.5703125" style="26" customWidth="1"/>
    <col min="3" max="3" width="19.140625" style="26" customWidth="1"/>
    <col min="4" max="4" width="11.7109375" style="26" customWidth="1"/>
    <col min="5" max="5" width="11.85546875" style="26" customWidth="1"/>
    <col min="6" max="6" width="4.85546875" style="26" customWidth="1"/>
    <col min="7" max="7" width="9" style="26" customWidth="1"/>
    <col min="8" max="8" width="3.28515625" style="26" customWidth="1"/>
    <col min="9" max="9" width="12.28515625" style="26" customWidth="1"/>
    <col min="10" max="10" width="16.7109375" style="26" customWidth="1"/>
    <col min="11" max="11" width="16.85546875" style="26" customWidth="1"/>
    <col min="12" max="12" width="20.140625" style="26" customWidth="1"/>
    <col min="13" max="13" width="11" style="26" customWidth="1"/>
    <col min="14" max="14" width="9.140625" style="26" customWidth="1"/>
    <col min="15" max="15" width="25.5703125" style="26" customWidth="1"/>
    <col min="16" max="16" width="14.7109375" style="26" customWidth="1"/>
    <col min="17" max="17" width="9.140625" style="26" customWidth="1"/>
    <col min="18" max="16384" width="9.140625" style="26"/>
  </cols>
  <sheetData>
    <row r="1" spans="1:14">
      <c r="A1" s="26" t="s">
        <v>171</v>
      </c>
      <c r="I1" s="27" t="s">
        <v>109</v>
      </c>
      <c r="J1" s="28"/>
      <c r="K1" s="28" t="s">
        <v>110</v>
      </c>
      <c r="L1" s="59">
        <v>45538</v>
      </c>
    </row>
    <row r="2" spans="1:14" ht="15.75" thickBot="1">
      <c r="A2" s="26" t="s">
        <v>112</v>
      </c>
      <c r="B2" s="29" t="s">
        <v>113</v>
      </c>
      <c r="I2" s="30" t="s">
        <v>114</v>
      </c>
      <c r="J2" s="31"/>
      <c r="K2" s="32" t="s">
        <v>115</v>
      </c>
      <c r="L2" s="30"/>
    </row>
    <row r="3" spans="1:14" ht="30.75" thickBot="1">
      <c r="A3" s="33" t="s">
        <v>116</v>
      </c>
      <c r="B3" s="34"/>
      <c r="C3" s="35" t="s">
        <v>117</v>
      </c>
      <c r="D3" s="35"/>
      <c r="E3" s="36"/>
      <c r="F3" s="37"/>
      <c r="G3" s="38"/>
      <c r="H3" s="39"/>
      <c r="I3" s="40" t="s">
        <v>118</v>
      </c>
      <c r="J3" s="39"/>
      <c r="K3" s="39"/>
      <c r="L3" s="39"/>
      <c r="M3" s="39"/>
      <c r="N3" s="41"/>
    </row>
    <row r="4" spans="1:14" ht="102.75" customHeight="1" thickBot="1">
      <c r="A4" s="396" t="s">
        <v>2</v>
      </c>
      <c r="B4" s="396" t="s">
        <v>119</v>
      </c>
      <c r="C4" s="42" t="s">
        <v>120</v>
      </c>
      <c r="D4" s="43" t="s">
        <v>121</v>
      </c>
      <c r="E4" s="43" t="s">
        <v>122</v>
      </c>
      <c r="F4" s="44" t="s">
        <v>123</v>
      </c>
      <c r="G4" s="402" t="s">
        <v>124</v>
      </c>
      <c r="H4" s="402"/>
      <c r="I4" s="396" t="s">
        <v>125</v>
      </c>
      <c r="J4" s="405" t="s">
        <v>126</v>
      </c>
      <c r="K4" s="405"/>
      <c r="L4" s="405"/>
      <c r="M4" s="405"/>
      <c r="N4" s="45" t="s">
        <v>127</v>
      </c>
    </row>
    <row r="5" spans="1:14" ht="35.25" hidden="1" customHeight="1" thickBot="1">
      <c r="A5" s="60" t="s">
        <v>172</v>
      </c>
      <c r="B5" s="60" t="s">
        <v>173</v>
      </c>
      <c r="C5" s="61" t="s">
        <v>174</v>
      </c>
      <c r="D5" s="62" t="s">
        <v>175</v>
      </c>
      <c r="E5" s="63">
        <v>6.5</v>
      </c>
      <c r="F5" s="64" t="s">
        <v>176</v>
      </c>
      <c r="G5" s="65">
        <v>0.84</v>
      </c>
      <c r="H5" s="66" t="s">
        <v>133</v>
      </c>
      <c r="I5" s="67" t="s">
        <v>134</v>
      </c>
      <c r="J5" s="68" t="str">
        <f>"Rez.≥"&amp;ROUND(E5+(E5)*(G5/100),1)&amp; F5 &amp;" =Indeplineste cerintele specificate"</f>
        <v>Rez.≥6,6 unitati pH =Indeplineste cerintele specificate</v>
      </c>
      <c r="K5" s="68" t="str">
        <f>"Rez.&lt;"&amp;ROUND(E5-(E5)*(G5/100),1)&amp;F5&amp;" =Nu indeplineste cerintele specificate"</f>
        <v>Rez.&lt;6,4 unitati pH =Nu indeplineste cerintele specificate</v>
      </c>
      <c r="L5" s="68" t="str">
        <f>ROUND((E5-(E5)*(G5/100)),1)&amp;F5&amp; "≤ Rez.&lt; "&amp;ROUND(E5+(E5)*(G5/100),1)&amp;F5&amp;" = prezinta risc de neindeplinire cerinte"</f>
        <v>6,4 unitati pH≤ Rez.&lt; 6,6 unitati pH = prezinta risc de neindeplinire cerinte</v>
      </c>
      <c r="M5" s="69" t="str">
        <f t="shared" ref="M5:M23" si="0">IF(C5="Nu exista","Neaplicabil ptr. ca nu exista limita de specificatie","x")</f>
        <v>x</v>
      </c>
      <c r="N5" s="45"/>
    </row>
    <row r="6" spans="1:14" ht="47.25" hidden="1" customHeight="1" thickBot="1">
      <c r="A6" s="60" t="s">
        <v>172</v>
      </c>
      <c r="B6" s="60" t="s">
        <v>173</v>
      </c>
      <c r="C6" s="61" t="s">
        <v>177</v>
      </c>
      <c r="D6" s="62" t="s">
        <v>173</v>
      </c>
      <c r="E6" s="70">
        <v>9.5</v>
      </c>
      <c r="F6" s="64" t="s">
        <v>176</v>
      </c>
      <c r="G6" s="65">
        <v>0.84</v>
      </c>
      <c r="H6" s="66" t="s">
        <v>133</v>
      </c>
      <c r="I6" s="67" t="s">
        <v>134</v>
      </c>
      <c r="J6" s="68" t="str">
        <f>"Rez.≤"&amp;ROUND(E6-(E6)*(G6/100),1)&amp;F6 &amp;" = Indeplineste cerintele specificate"</f>
        <v>Rez.≤9,4 unitati pH = Indeplineste cerintele specificate</v>
      </c>
      <c r="K6" s="68" t="str">
        <f>"Rez.&gt;"&amp;ROUND(E6+(E6)*(G6/100),1)&amp;F6&amp;" = Nu indeplineste cerintele specificate"</f>
        <v>Rez.&gt;9,6 unitati pH = Nu indeplineste cerintele specificate</v>
      </c>
      <c r="L6" s="68" t="str">
        <f>ROUND((E6-(E6)*(G6/100)),1)&amp;F6&amp; " &lt; Rez. ≤ "&amp;ROUND(E6+(E6)*(G6/100),1)&amp;F6&amp;" = prezinta risc de neindeplinire cerinte specificate"</f>
        <v>9,4 unitati pH &lt; Rez. ≤ 9,6 unitati pH = prezinta risc de neindeplinire cerinte specificate</v>
      </c>
      <c r="M6" s="69" t="str">
        <f t="shared" si="0"/>
        <v>x</v>
      </c>
      <c r="N6" s="45"/>
    </row>
    <row r="7" spans="1:14" ht="114" customHeight="1" thickBot="1">
      <c r="A7" s="22" t="s">
        <v>172</v>
      </c>
      <c r="B7" s="22" t="s">
        <v>173</v>
      </c>
      <c r="C7" s="47" t="s">
        <v>178</v>
      </c>
      <c r="D7" s="48" t="s">
        <v>173</v>
      </c>
      <c r="E7" s="71" t="str">
        <f>E5&amp;" -"&amp;E6&amp;F6</f>
        <v>6,5 -9,5 unitati pH</v>
      </c>
      <c r="F7" s="72" t="s">
        <v>179</v>
      </c>
      <c r="G7" s="14">
        <v>0.73</v>
      </c>
      <c r="H7" s="73" t="s">
        <v>133</v>
      </c>
      <c r="I7" s="45" t="s">
        <v>134</v>
      </c>
      <c r="J7" s="46" t="str">
        <f>J5&amp;" // "&amp;J6</f>
        <v>Rez.≥6,6 unitati pH =Indeplineste cerintele specificate // Rez.≤9,4 unitati pH = Indeplineste cerintele specificate</v>
      </c>
      <c r="K7" s="46" t="str">
        <f>K5&amp;" // "&amp;K6</f>
        <v>Rez.&lt;6,4 unitati pH =Nu indeplineste cerintele specificate // Rez.&gt;9,6 unitati pH = Nu indeplineste cerintele specificate</v>
      </c>
      <c r="L7" s="46" t="str">
        <f>L5&amp;" // "&amp;L6</f>
        <v>6,4 unitati pH≤ Rez.&lt; 6,6 unitati pH = prezinta risc de neindeplinire cerinte // 9,4 unitati pH &lt; Rez. ≤ 9,6 unitati pH = prezinta risc de neindeplinire cerinte specificate</v>
      </c>
      <c r="M7" s="45" t="str">
        <f t="shared" si="0"/>
        <v>x</v>
      </c>
      <c r="N7" s="45"/>
    </row>
    <row r="8" spans="1:14" ht="0.75" hidden="1" customHeight="1" thickBot="1">
      <c r="A8" s="74" t="s">
        <v>172</v>
      </c>
      <c r="B8" s="74" t="s">
        <v>180</v>
      </c>
      <c r="C8" s="42" t="s">
        <v>181</v>
      </c>
      <c r="D8" s="75" t="s">
        <v>182</v>
      </c>
      <c r="E8" s="76">
        <v>5.6</v>
      </c>
      <c r="F8" s="77" t="s">
        <v>176</v>
      </c>
      <c r="G8" s="78">
        <v>1.4</v>
      </c>
      <c r="H8" s="79" t="s">
        <v>133</v>
      </c>
      <c r="I8" s="80" t="s">
        <v>183</v>
      </c>
      <c r="J8" s="68" t="str">
        <f>"Rez.≥"&amp;ROUND(E8+(E8)*(G8/100),1)&amp; F8 &amp;" =Indeplineste cerintele specificate"</f>
        <v>Rez.≥5,7 unitati pH =Indeplineste cerintele specificate</v>
      </c>
      <c r="K8" s="68" t="str">
        <f>"Rez.&lt;"&amp;ROUND(E8-(E8)*(G8/100),1)&amp;F8&amp;" =Nu indeplineste cerintele specificate"</f>
        <v>Rez.&lt;5,5 unitati pH =Nu indeplineste cerintele specificate</v>
      </c>
      <c r="L8" s="68" t="str">
        <f>ROUND((E8-(E8)*(G8/100)),1)&amp;F8&amp; "≤ Rez.&lt; "&amp;ROUND(E8+(E8)*(G8/100),1)&amp;F8&amp;" = prezinta risc de neindeplinire cerinte"</f>
        <v>5,5 unitati pH≤ Rez.&lt; 5,7 unitati pH = prezinta risc de neindeplinire cerinte</v>
      </c>
      <c r="M8" s="69" t="str">
        <f t="shared" si="0"/>
        <v>x</v>
      </c>
      <c r="N8" s="45" t="s">
        <v>141</v>
      </c>
    </row>
    <row r="9" spans="1:14" ht="0.75" hidden="1" customHeight="1" thickBot="1">
      <c r="A9" s="74" t="s">
        <v>172</v>
      </c>
      <c r="B9" s="74" t="s">
        <v>180</v>
      </c>
      <c r="C9" s="42" t="s">
        <v>184</v>
      </c>
      <c r="D9" s="75" t="s">
        <v>182</v>
      </c>
      <c r="E9" s="76">
        <v>6.2</v>
      </c>
      <c r="F9" s="77" t="s">
        <v>176</v>
      </c>
      <c r="G9" s="78">
        <v>1.4</v>
      </c>
      <c r="H9" s="79" t="s">
        <v>133</v>
      </c>
      <c r="I9" s="80" t="s">
        <v>183</v>
      </c>
      <c r="J9" s="68" t="str">
        <f>"Rez.≤"&amp;ROUND(E9-(E9)*(G9/100),1)&amp;F9 &amp;" = Indeplineste cerintele specificate"</f>
        <v>Rez.≤6,1 unitati pH = Indeplineste cerintele specificate</v>
      </c>
      <c r="K9" s="68" t="str">
        <f>"Rez.&gt;"&amp;ROUND(E9+(E9)*(G9/100),1)&amp;F9&amp;" = Nu indeplineste cerintele specificate"</f>
        <v>Rez.&gt;6,3 unitati pH = Nu indeplineste cerintele specificate</v>
      </c>
      <c r="L9" s="68" t="str">
        <f>ROUND((E9-(E9)*(G9/100)),1)&amp;F9&amp; " &lt; Rez. ≤ "&amp;ROUND(E9+(E9)*(G9/100),1)&amp;F9&amp;" = prezinta risc de neindeplinire cerinte specificate"</f>
        <v>6,1 unitati pH &lt; Rez. ≤ 6,3 unitati pH = prezinta risc de neindeplinire cerinte specificate</v>
      </c>
      <c r="M9" s="69" t="str">
        <f t="shared" si="0"/>
        <v>x</v>
      </c>
      <c r="N9" s="45" t="s">
        <v>141</v>
      </c>
    </row>
    <row r="10" spans="1:14" ht="100.5" customHeight="1" thickBot="1">
      <c r="A10" s="22" t="s">
        <v>172</v>
      </c>
      <c r="B10" s="22" t="s">
        <v>180</v>
      </c>
      <c r="C10" s="47" t="s">
        <v>185</v>
      </c>
      <c r="D10" s="48" t="s">
        <v>186</v>
      </c>
      <c r="E10" s="71" t="str">
        <f>E8&amp;" -"&amp;E9&amp;F9</f>
        <v>5,6 -6,2 unitati pH</v>
      </c>
      <c r="F10" s="72" t="s">
        <v>179</v>
      </c>
      <c r="G10" s="14">
        <v>2.2000000000000002</v>
      </c>
      <c r="H10" s="73" t="s">
        <v>133</v>
      </c>
      <c r="I10" s="45" t="s">
        <v>134</v>
      </c>
      <c r="J10" s="46" t="str">
        <f>J8&amp;" // "&amp;J9</f>
        <v>Rez.≥5,7 unitati pH =Indeplineste cerintele specificate // Rez.≤6,1 unitati pH = Indeplineste cerintele specificate</v>
      </c>
      <c r="K10" s="46" t="str">
        <f>K8&amp;" // "&amp;K9</f>
        <v>Rez.&lt;5,5 unitati pH =Nu indeplineste cerintele specificate // Rez.&gt;6,3 unitati pH = Nu indeplineste cerintele specificate</v>
      </c>
      <c r="L10" s="46" t="str">
        <f>L8&amp;" // "&amp;L9</f>
        <v>5,5 unitati pH≤ Rez.&lt; 5,7 unitati pH = prezinta risc de neindeplinire cerinte // 6,1 unitati pH &lt; Rez. ≤ 6,3 unitati pH = prezinta risc de neindeplinire cerinte specificate</v>
      </c>
      <c r="M10" s="45" t="str">
        <f t="shared" si="0"/>
        <v>x</v>
      </c>
      <c r="N10" s="81" t="s">
        <v>187</v>
      </c>
    </row>
    <row r="11" spans="1:14" ht="24.75" hidden="1" customHeight="1" thickBot="1">
      <c r="A11" s="74" t="s">
        <v>172</v>
      </c>
      <c r="B11" s="74" t="s">
        <v>180</v>
      </c>
      <c r="C11" s="42" t="s">
        <v>188</v>
      </c>
      <c r="D11" s="75" t="s">
        <v>189</v>
      </c>
      <c r="E11" s="76">
        <v>5</v>
      </c>
      <c r="F11" s="77" t="s">
        <v>176</v>
      </c>
      <c r="G11" s="78">
        <v>1.4</v>
      </c>
      <c r="H11" s="79" t="s">
        <v>133</v>
      </c>
      <c r="I11" s="80" t="s">
        <v>183</v>
      </c>
      <c r="J11" s="82" t="str">
        <f>"Rez.≥"&amp;ROUND(E11+(E11)*(G11/100),1)&amp; F11 &amp;" =Indeplineste cerintele specificate"</f>
        <v>Rez.≥5,1 unitati pH =Indeplineste cerintele specificate</v>
      </c>
      <c r="K11" s="82" t="str">
        <f>"Rez.&lt;"&amp;ROUND(E11-(E11)*(G11/100),1)&amp;F11&amp;" =Nu indeplineste cerintele specificate"</f>
        <v>Rez.&lt;4,9 unitati pH =Nu indeplineste cerintele specificate</v>
      </c>
      <c r="L11" s="82" t="str">
        <f>ROUND((E11-(E11)*(G11/100)),1)&amp;F11&amp; "≤ Rez.&lt; "&amp;ROUND(E11+(E11)*(G11/100),1)&amp;F11&amp;" = prezinta risc de neindeplinire cerinte"</f>
        <v>4,9 unitati pH≤ Rez.&lt; 5,1 unitati pH = prezinta risc de neindeplinire cerinte</v>
      </c>
      <c r="M11" s="80" t="str">
        <f t="shared" si="0"/>
        <v>x</v>
      </c>
      <c r="N11" s="81" t="s">
        <v>190</v>
      </c>
    </row>
    <row r="12" spans="1:14" ht="24.75" hidden="1" customHeight="1" thickBot="1">
      <c r="A12" s="74" t="s">
        <v>172</v>
      </c>
      <c r="B12" s="74" t="s">
        <v>180</v>
      </c>
      <c r="C12" s="42" t="s">
        <v>191</v>
      </c>
      <c r="D12" s="75" t="s">
        <v>189</v>
      </c>
      <c r="E12" s="76">
        <v>6</v>
      </c>
      <c r="F12" s="77" t="s">
        <v>176</v>
      </c>
      <c r="G12" s="78">
        <v>1.4</v>
      </c>
      <c r="H12" s="79" t="s">
        <v>133</v>
      </c>
      <c r="I12" s="80" t="s">
        <v>183</v>
      </c>
      <c r="J12" s="82" t="str">
        <f>"Rez.≤"&amp;ROUND(E12-(E12)*(G12/100),1)&amp;F12 &amp;" = Indeplineste cerintele specificate"</f>
        <v>Rez.≤5,9 unitati pH = Indeplineste cerintele specificate</v>
      </c>
      <c r="K12" s="82" t="str">
        <f>"Rez.&gt;"&amp;ROUND(E12+(E12)*(G12/100),1)&amp;F12&amp;" = Nu indeplineste cerintele specificate"</f>
        <v>Rez.&gt;6,1 unitati pH = Nu indeplineste cerintele specificate</v>
      </c>
      <c r="L12" s="82" t="str">
        <f>ROUND((E12-(E12)*(G12/100)),1)&amp;F12&amp; " &lt; Rez. ≤ "&amp;ROUND(E12+(E12)*(G12/100),1)&amp;F12&amp;" = prezinta risc de neindeplinire cerinte specificate"</f>
        <v>5,9 unitati pH &lt; Rez. ≤ 6,1 unitati pH = prezinta risc de neindeplinire cerinte specificate</v>
      </c>
      <c r="M12" s="80" t="str">
        <f t="shared" si="0"/>
        <v>x</v>
      </c>
      <c r="N12" s="81" t="s">
        <v>190</v>
      </c>
    </row>
    <row r="13" spans="1:14" ht="93.75" customHeight="1" thickBot="1">
      <c r="A13" s="22" t="s">
        <v>172</v>
      </c>
      <c r="B13" s="22" t="s">
        <v>180</v>
      </c>
      <c r="C13" s="47" t="s">
        <v>192</v>
      </c>
      <c r="D13" s="48" t="s">
        <v>193</v>
      </c>
      <c r="E13" s="71" t="str">
        <f>E11&amp;" -"&amp;E12&amp;F12</f>
        <v>5 -6 unitati pH</v>
      </c>
      <c r="F13" s="72" t="s">
        <v>179</v>
      </c>
      <c r="G13" s="14">
        <v>2.2000000000000002</v>
      </c>
      <c r="H13" s="73" t="s">
        <v>133</v>
      </c>
      <c r="I13" s="45" t="s">
        <v>134</v>
      </c>
      <c r="J13" s="46" t="str">
        <f>J11&amp;" // "&amp;J12</f>
        <v>Rez.≥5,1 unitati pH =Indeplineste cerintele specificate // Rez.≤5,9 unitati pH = Indeplineste cerintele specificate</v>
      </c>
      <c r="K13" s="46" t="str">
        <f>K11&amp;" // "&amp;K12</f>
        <v>Rez.&lt;4,9 unitati pH =Nu indeplineste cerintele specificate // Rez.&gt;6,1 unitati pH = Nu indeplineste cerintele specificate</v>
      </c>
      <c r="L13" s="46" t="str">
        <f>L11&amp;" // "&amp;L12</f>
        <v>4,9 unitati pH≤ Rez.&lt; 5,1 unitati pH = prezinta risc de neindeplinire cerinte // 5,9 unitati pH &lt; Rez. ≤ 6,1 unitati pH = prezinta risc de neindeplinire cerinte specificate</v>
      </c>
      <c r="M13" s="45" t="str">
        <f t="shared" si="0"/>
        <v>x</v>
      </c>
      <c r="N13" s="81" t="s">
        <v>194</v>
      </c>
    </row>
    <row r="14" spans="1:14" ht="39.75" hidden="1" customHeight="1" thickBot="1">
      <c r="A14" s="74" t="s">
        <v>172</v>
      </c>
      <c r="B14" s="74" t="s">
        <v>180</v>
      </c>
      <c r="C14" s="42" t="s">
        <v>188</v>
      </c>
      <c r="D14" s="75" t="s">
        <v>195</v>
      </c>
      <c r="E14" s="76">
        <v>5.6</v>
      </c>
      <c r="F14" s="77" t="s">
        <v>176</v>
      </c>
      <c r="G14" s="78">
        <v>1.4</v>
      </c>
      <c r="H14" s="79" t="s">
        <v>133</v>
      </c>
      <c r="I14" s="45" t="s">
        <v>183</v>
      </c>
      <c r="J14" s="68" t="str">
        <f>"Rez.≥"&amp;ROUND(E14+(E14)*(G14/100),1)&amp; F14 &amp;" =Indeplineste cerintele specificate"</f>
        <v>Rez.≥5,7 unitati pH =Indeplineste cerintele specificate</v>
      </c>
      <c r="K14" s="68" t="str">
        <f>"Rez.&lt;"&amp;ROUND(E14-(E14)*(G14/100),1)&amp;F14&amp;" =Nu indeplineste cerintele specificate"</f>
        <v>Rez.&lt;5,5 unitati pH =Nu indeplineste cerintele specificate</v>
      </c>
      <c r="L14" s="68" t="str">
        <f>ROUND((E14-(E14)*(G14/100)),1)&amp;F14&amp; "≤ Rez.&lt; "&amp;ROUND(E14+(E14)*(G14/100),1)&amp;F14&amp;" = prezinta risc de neindeplinire cerinte"</f>
        <v>5,5 unitati pH≤ Rez.&lt; 5,7 unitati pH = prezinta risc de neindeplinire cerinte</v>
      </c>
      <c r="M14" s="69" t="str">
        <f t="shared" si="0"/>
        <v>x</v>
      </c>
      <c r="N14" s="81" t="s">
        <v>196</v>
      </c>
    </row>
    <row r="15" spans="1:14" ht="39.75" hidden="1" customHeight="1" thickBot="1">
      <c r="A15" s="74" t="s">
        <v>172</v>
      </c>
      <c r="B15" s="74" t="s">
        <v>180</v>
      </c>
      <c r="C15" s="42" t="s">
        <v>191</v>
      </c>
      <c r="D15" s="75" t="s">
        <v>195</v>
      </c>
      <c r="E15" s="76">
        <v>6.2</v>
      </c>
      <c r="F15" s="77" t="s">
        <v>176</v>
      </c>
      <c r="G15" s="78">
        <v>1.4</v>
      </c>
      <c r="H15" s="79" t="s">
        <v>133</v>
      </c>
      <c r="I15" s="45" t="s">
        <v>183</v>
      </c>
      <c r="J15" s="68" t="str">
        <f>"Rez.≤"&amp;ROUND(E15-(E15)*(G15/100),1)&amp;F15 &amp;" = Indeplineste cerintele specificate"</f>
        <v>Rez.≤6,1 unitati pH = Indeplineste cerintele specificate</v>
      </c>
      <c r="K15" s="68" t="str">
        <f>"Rez.&gt;"&amp;ROUND(E15+(E15)*(G15/100),1)&amp;F15&amp;" = Nu indeplineste cerintele specificate"</f>
        <v>Rez.&gt;6,3 unitati pH = Nu indeplineste cerintele specificate</v>
      </c>
      <c r="L15" s="68" t="str">
        <f>ROUND((E15-(E15)*(G15/100)),1)&amp;F15&amp; " &lt; Rez. ≤ "&amp;ROUND(E15+(E15)*(G15/100),1)&amp;F15&amp;" = prezinta risc de neindeplinire cerinte specificate"</f>
        <v>6,1 unitati pH &lt; Rez. ≤ 6,3 unitati pH = prezinta risc de neindeplinire cerinte specificate</v>
      </c>
      <c r="M15" s="69" t="str">
        <f t="shared" si="0"/>
        <v>x</v>
      </c>
      <c r="N15" s="81" t="s">
        <v>196</v>
      </c>
    </row>
    <row r="16" spans="1:14" ht="114.75" customHeight="1" thickBot="1">
      <c r="A16" s="22" t="s">
        <v>172</v>
      </c>
      <c r="B16" s="22" t="s">
        <v>180</v>
      </c>
      <c r="C16" s="47" t="s">
        <v>192</v>
      </c>
      <c r="D16" s="48" t="s">
        <v>195</v>
      </c>
      <c r="E16" s="71" t="str">
        <f>E14&amp;" -"&amp;E15&amp;F15</f>
        <v>5,6 -6,2 unitati pH</v>
      </c>
      <c r="F16" s="72" t="s">
        <v>179</v>
      </c>
      <c r="G16" s="14">
        <v>2.2000000000000002</v>
      </c>
      <c r="H16" s="73" t="s">
        <v>133</v>
      </c>
      <c r="I16" s="45" t="s">
        <v>134</v>
      </c>
      <c r="J16" s="46" t="str">
        <f>J14&amp;" // "&amp;J15</f>
        <v>Rez.≥5,7 unitati pH =Indeplineste cerintele specificate // Rez.≤6,1 unitati pH = Indeplineste cerintele specificate</v>
      </c>
      <c r="K16" s="46" t="str">
        <f>K14&amp;" // "&amp;K15</f>
        <v>Rez.&lt;5,5 unitati pH =Nu indeplineste cerintele specificate // Rez.&gt;6,3 unitati pH = Nu indeplineste cerintele specificate</v>
      </c>
      <c r="L16" s="46" t="str">
        <f>L14&amp;" // "&amp;L15</f>
        <v>5,5 unitati pH≤ Rez.&lt; 5,7 unitati pH = prezinta risc de neindeplinire cerinte // 6,1 unitati pH &lt; Rez. ≤ 6,3 unitati pH = prezinta risc de neindeplinire cerinte specificate</v>
      </c>
      <c r="M16" s="45" t="str">
        <f t="shared" si="0"/>
        <v>x</v>
      </c>
      <c r="N16" s="81" t="s">
        <v>197</v>
      </c>
    </row>
    <row r="17" spans="1:14" ht="2.25" hidden="1" customHeight="1" thickBot="1">
      <c r="A17" s="60" t="s">
        <v>172</v>
      </c>
      <c r="B17" s="60" t="s">
        <v>180</v>
      </c>
      <c r="C17" s="61" t="s">
        <v>198</v>
      </c>
      <c r="D17" s="62" t="s">
        <v>199</v>
      </c>
      <c r="E17" s="83">
        <v>5.6</v>
      </c>
      <c r="F17" s="64" t="s">
        <v>176</v>
      </c>
      <c r="G17" s="84">
        <v>1.4</v>
      </c>
      <c r="H17" s="66" t="s">
        <v>133</v>
      </c>
      <c r="I17" s="45" t="s">
        <v>183</v>
      </c>
      <c r="J17" s="68" t="str">
        <f>"Rez.≥"&amp;ROUND(E17+(E17)*(G17/100),1)&amp; F17 &amp;" =Indeplineste cerintele specificate"</f>
        <v>Rez.≥5,7 unitati pH =Indeplineste cerintele specificate</v>
      </c>
      <c r="K17" s="68" t="str">
        <f>"Rez.&lt;"&amp;ROUND(E17-(E17)*(G17/100),1)&amp;F17&amp;" =Nu indeplineste cerintele specificate"</f>
        <v>Rez.&lt;5,5 unitati pH =Nu indeplineste cerintele specificate</v>
      </c>
      <c r="L17" s="68" t="str">
        <f>ROUND((E17-(E17)*(G17/100)),1)&amp;F17&amp; "≤ Rez.&lt; "&amp;ROUND(E17+(E17)*(G17/100),1)&amp;F17&amp;" = prezinta risc de neindeplinire cerinte"</f>
        <v>5,5 unitati pH≤ Rez.&lt; 5,7 unitati pH = prezinta risc de neindeplinire cerinte</v>
      </c>
      <c r="M17" s="69" t="str">
        <f t="shared" si="0"/>
        <v>x</v>
      </c>
      <c r="N17" s="81" t="s">
        <v>200</v>
      </c>
    </row>
    <row r="18" spans="1:14" ht="30" hidden="1" customHeight="1" thickBot="1">
      <c r="A18" s="60" t="s">
        <v>172</v>
      </c>
      <c r="B18" s="60" t="s">
        <v>180</v>
      </c>
      <c r="C18" s="61" t="s">
        <v>201</v>
      </c>
      <c r="D18" s="62" t="s">
        <v>199</v>
      </c>
      <c r="E18" s="83">
        <v>6.2</v>
      </c>
      <c r="F18" s="64" t="s">
        <v>176</v>
      </c>
      <c r="G18" s="84">
        <v>1.4</v>
      </c>
      <c r="H18" s="66" t="s">
        <v>133</v>
      </c>
      <c r="I18" s="45" t="s">
        <v>183</v>
      </c>
      <c r="J18" s="68" t="str">
        <f>"Rez.≤"&amp;ROUND(E18-(E18)*(G18/100),1)&amp;F18 &amp;" = Indeplineste cerintele specificate"</f>
        <v>Rez.≤6,1 unitati pH = Indeplineste cerintele specificate</v>
      </c>
      <c r="K18" s="68" t="str">
        <f>"Rez.&gt;"&amp;ROUND(E18+(E18)*(G18/100),1)&amp;F18&amp;" = Nu indeplineste cerintele specificate"</f>
        <v>Rez.&gt;6,3 unitati pH = Nu indeplineste cerintele specificate</v>
      </c>
      <c r="L18" s="68" t="str">
        <f>ROUND((E18-(E18)*(G18/100)),1)&amp;F18&amp; " &lt; Rez. ≤ "&amp;ROUND(E18+(E18)*(G18/100),1)&amp;F18&amp;" = prezinta risc de neindeplinire cerinte specificate"</f>
        <v>6,1 unitati pH &lt; Rez. ≤ 6,3 unitati pH = prezinta risc de neindeplinire cerinte specificate</v>
      </c>
      <c r="M18" s="69" t="str">
        <f t="shared" si="0"/>
        <v>x</v>
      </c>
      <c r="N18" s="81" t="s">
        <v>200</v>
      </c>
    </row>
    <row r="19" spans="1:14" ht="114.75" customHeight="1" thickBot="1">
      <c r="A19" s="22" t="s">
        <v>172</v>
      </c>
      <c r="B19" s="22" t="s">
        <v>180</v>
      </c>
      <c r="C19" s="47" t="s">
        <v>202</v>
      </c>
      <c r="D19" s="48" t="s">
        <v>199</v>
      </c>
      <c r="E19" s="71" t="str">
        <f>E17&amp;" -"&amp;E18&amp;F18</f>
        <v>5,6 -6,2 unitati pH</v>
      </c>
      <c r="F19" s="72" t="s">
        <v>179</v>
      </c>
      <c r="G19" s="14">
        <v>2.2000000000000002</v>
      </c>
      <c r="H19" s="73" t="s">
        <v>133</v>
      </c>
      <c r="I19" s="45" t="s">
        <v>134</v>
      </c>
      <c r="J19" s="46" t="str">
        <f>J17&amp;" // "&amp;J18</f>
        <v>Rez.≥5,7 unitati pH =Indeplineste cerintele specificate // Rez.≤6,1 unitati pH = Indeplineste cerintele specificate</v>
      </c>
      <c r="K19" s="46" t="str">
        <f>K17&amp;" // "&amp;K18</f>
        <v>Rez.&lt;5,5 unitati pH =Nu indeplineste cerintele specificate // Rez.&gt;6,3 unitati pH = Nu indeplineste cerintele specificate</v>
      </c>
      <c r="L19" s="46" t="str">
        <f>L17&amp;" // "&amp;L18</f>
        <v>5,5 unitati pH≤ Rez.&lt; 5,7 unitati pH = prezinta risc de neindeplinire cerinte // 6,1 unitati pH &lt; Rez. ≤ 6,3 unitati pH = prezinta risc de neindeplinire cerinte specificate</v>
      </c>
      <c r="M19" s="45" t="str">
        <f t="shared" si="0"/>
        <v>x</v>
      </c>
      <c r="N19" s="81" t="s">
        <v>203</v>
      </c>
    </row>
    <row r="20" spans="1:14" ht="114.75" hidden="1" customHeight="1" thickBot="1">
      <c r="A20" s="74" t="s">
        <v>172</v>
      </c>
      <c r="B20" s="74" t="s">
        <v>180</v>
      </c>
      <c r="C20" s="42" t="s">
        <v>204</v>
      </c>
      <c r="D20" s="75" t="s">
        <v>205</v>
      </c>
      <c r="E20" s="76">
        <v>5.6</v>
      </c>
      <c r="F20" s="77" t="s">
        <v>176</v>
      </c>
      <c r="G20" s="78">
        <v>1.4</v>
      </c>
      <c r="H20" s="79" t="s">
        <v>133</v>
      </c>
      <c r="I20" s="45" t="s">
        <v>134</v>
      </c>
      <c r="J20" s="68" t="str">
        <f>"Rez.≥"&amp;ROUND(E20+(E20)*(G20/100),1)&amp; F20 &amp;" =Indeplineste cerintele specificate"</f>
        <v>Rez.≥5,7 unitati pH =Indeplineste cerintele specificate</v>
      </c>
      <c r="K20" s="68" t="str">
        <f>"Rez.&lt;"&amp;ROUND(E20-(E20)*(G20/100),1)&amp;F20&amp;" =Nu indeplineste cerintele specificate"</f>
        <v>Rez.&lt;5,5 unitati pH =Nu indeplineste cerintele specificate</v>
      </c>
      <c r="L20" s="68" t="str">
        <f>ROUND((E20-(E20)*(G20/100)),1)&amp;F20&amp; "≤ Rez.&lt; "&amp;ROUND(E20+(E20)*(G20/100),1)&amp;F20&amp;" = prezinta risc de neindeplinire cerinte"</f>
        <v>5,5 unitati pH≤ Rez.&lt; 5,7 unitati pH = prezinta risc de neindeplinire cerinte</v>
      </c>
      <c r="M20" s="69" t="str">
        <f t="shared" si="0"/>
        <v>x</v>
      </c>
      <c r="N20" s="81" t="s">
        <v>206</v>
      </c>
    </row>
    <row r="21" spans="1:14" ht="114.75" hidden="1" customHeight="1" thickBot="1">
      <c r="A21" s="74" t="s">
        <v>172</v>
      </c>
      <c r="B21" s="74" t="s">
        <v>180</v>
      </c>
      <c r="C21" s="42" t="s">
        <v>207</v>
      </c>
      <c r="D21" s="75" t="s">
        <v>205</v>
      </c>
      <c r="E21" s="76">
        <v>6.2</v>
      </c>
      <c r="F21" s="77" t="s">
        <v>176</v>
      </c>
      <c r="G21" s="78">
        <v>1.4</v>
      </c>
      <c r="H21" s="79" t="s">
        <v>133</v>
      </c>
      <c r="I21" s="45" t="s">
        <v>134</v>
      </c>
      <c r="J21" s="68" t="str">
        <f>"Rez.≤"&amp;ROUND(E21-(E21)*(G21/100),1)&amp;F21 &amp;" = Indeplineste cerintele specificate"</f>
        <v>Rez.≤6,1 unitati pH = Indeplineste cerintele specificate</v>
      </c>
      <c r="K21" s="68" t="str">
        <f>"Rez.&gt;"&amp;ROUND(E21+(E21)*(G21/100),1)&amp;F21&amp;" = Nu indeplineste cerintele specificate"</f>
        <v>Rez.&gt;6,3 unitati pH = Nu indeplineste cerintele specificate</v>
      </c>
      <c r="L21" s="68" t="str">
        <f>ROUND((E21-(E21)*(G21/100)),1)&amp;F21&amp; " &lt; Rez. ≤ "&amp;ROUND(E21+(E21)*(G21/100),1)&amp;F21&amp;" = prezinta risc de neindeplinire cerinte specificate"</f>
        <v>6,1 unitati pH &lt; Rez. ≤ 6,3 unitati pH = prezinta risc de neindeplinire cerinte specificate</v>
      </c>
      <c r="M21" s="69" t="str">
        <f t="shared" si="0"/>
        <v>x</v>
      </c>
      <c r="N21" s="81" t="s">
        <v>206</v>
      </c>
    </row>
    <row r="22" spans="1:14" ht="114.75" customHeight="1" thickBot="1">
      <c r="A22" s="22" t="s">
        <v>172</v>
      </c>
      <c r="B22" s="22" t="s">
        <v>180</v>
      </c>
      <c r="C22" s="47" t="s">
        <v>208</v>
      </c>
      <c r="D22" s="48" t="s">
        <v>209</v>
      </c>
      <c r="E22" s="71" t="str">
        <f>E20&amp;" -"&amp;E21&amp;F21</f>
        <v>5,6 -6,2 unitati pH</v>
      </c>
      <c r="F22" s="72" t="s">
        <v>179</v>
      </c>
      <c r="G22" s="14">
        <v>2.2000000000000002</v>
      </c>
      <c r="H22" s="73" t="s">
        <v>133</v>
      </c>
      <c r="I22" s="45" t="s">
        <v>134</v>
      </c>
      <c r="J22" s="46" t="str">
        <f>J20&amp;" // "&amp;J21</f>
        <v>Rez.≥5,7 unitati pH =Indeplineste cerintele specificate // Rez.≤6,1 unitati pH = Indeplineste cerintele specificate</v>
      </c>
      <c r="K22" s="46" t="str">
        <f>K20&amp;" // "&amp;K21</f>
        <v>Rez.&lt;5,5 unitati pH =Nu indeplineste cerintele specificate // Rez.&gt;6,3 unitati pH = Nu indeplineste cerintele specificate</v>
      </c>
      <c r="L22" s="46" t="str">
        <f>L20&amp;" // "&amp;L21</f>
        <v>5,5 unitati pH≤ Rez.&lt; 5,7 unitati pH = prezinta risc de neindeplinire cerinte // 6,1 unitati pH &lt; Rez. ≤ 6,3 unitati pH = prezinta risc de neindeplinire cerinte specificate</v>
      </c>
      <c r="M22" s="45" t="str">
        <f t="shared" si="0"/>
        <v>x</v>
      </c>
      <c r="N22" s="81" t="s">
        <v>210</v>
      </c>
    </row>
    <row r="23" spans="1:14" ht="114.75" customHeight="1" thickBot="1">
      <c r="A23" s="22" t="s">
        <v>172</v>
      </c>
      <c r="B23" s="22" t="s">
        <v>211</v>
      </c>
      <c r="C23" s="47" t="s">
        <v>139</v>
      </c>
      <c r="D23" s="48" t="s">
        <v>140</v>
      </c>
      <c r="E23" s="49" t="s">
        <v>141</v>
      </c>
      <c r="F23" s="72" t="s">
        <v>176</v>
      </c>
      <c r="G23" s="14" t="s">
        <v>141</v>
      </c>
      <c r="H23" s="45" t="s">
        <v>133</v>
      </c>
      <c r="I23" s="45" t="s">
        <v>142</v>
      </c>
      <c r="J23" s="46" t="s">
        <v>142</v>
      </c>
      <c r="K23" s="46" t="s">
        <v>142</v>
      </c>
      <c r="L23" s="46" t="s">
        <v>142</v>
      </c>
      <c r="M23" s="46" t="str">
        <f t="shared" si="0"/>
        <v>Neaplicabil ptr. ca nu exista limita de specificatie</v>
      </c>
      <c r="N23" s="81"/>
    </row>
    <row r="24" spans="1:14" ht="15.75" customHeight="1" thickBot="1"/>
    <row r="25" spans="1:14" ht="15.75" thickBot="1">
      <c r="A25" s="14" t="s">
        <v>144</v>
      </c>
      <c r="N25" s="55"/>
    </row>
    <row r="26" spans="1:14" ht="15.75" thickBot="1">
      <c r="A26" s="56" t="s">
        <v>145</v>
      </c>
      <c r="B26" s="404" t="s">
        <v>146</v>
      </c>
      <c r="C26" s="404"/>
      <c r="D26" s="404"/>
      <c r="E26" s="404"/>
      <c r="F26" s="404"/>
      <c r="G26" s="404"/>
      <c r="H26" s="404"/>
      <c r="I26" s="404"/>
      <c r="J26" s="404"/>
      <c r="K26" s="404"/>
      <c r="L26" s="404"/>
      <c r="M26" s="404"/>
      <c r="N26" s="55"/>
    </row>
    <row r="27" spans="1:14" ht="15.75" thickBot="1">
      <c r="A27" s="14" t="s">
        <v>147</v>
      </c>
      <c r="B27" s="404" t="s">
        <v>148</v>
      </c>
      <c r="C27" s="404"/>
      <c r="D27" s="404"/>
      <c r="E27" s="404"/>
      <c r="F27" s="404"/>
      <c r="G27" s="404"/>
      <c r="H27" s="404"/>
      <c r="I27" s="404"/>
      <c r="J27" s="404"/>
      <c r="K27" s="404"/>
      <c r="L27" s="404"/>
      <c r="M27" s="404"/>
      <c r="N27" s="55"/>
    </row>
    <row r="28" spans="1:14" ht="36.75" customHeight="1" thickBot="1">
      <c r="A28" s="56" t="s">
        <v>212</v>
      </c>
      <c r="B28" s="404" t="s">
        <v>213</v>
      </c>
      <c r="C28" s="404"/>
      <c r="D28" s="404"/>
      <c r="E28" s="404"/>
      <c r="F28" s="404"/>
      <c r="G28" s="404"/>
      <c r="H28" s="404"/>
      <c r="I28" s="404"/>
      <c r="J28" s="404"/>
      <c r="K28" s="404"/>
      <c r="L28" s="404"/>
      <c r="M28" s="404"/>
    </row>
    <row r="29" spans="1:14" ht="15.75" thickBot="1">
      <c r="A29" s="14" t="s">
        <v>214</v>
      </c>
      <c r="B29" s="404" t="s">
        <v>215</v>
      </c>
      <c r="C29" s="404"/>
      <c r="D29" s="404"/>
      <c r="E29" s="404"/>
      <c r="F29" s="404"/>
      <c r="G29" s="404"/>
      <c r="H29" s="404"/>
      <c r="I29" s="404"/>
      <c r="J29" s="404"/>
      <c r="K29" s="404"/>
      <c r="L29" s="404"/>
      <c r="M29" s="404"/>
    </row>
    <row r="30" spans="1:14" ht="15.75" thickBot="1">
      <c r="A30" s="14" t="s">
        <v>216</v>
      </c>
      <c r="B30" s="404" t="s">
        <v>217</v>
      </c>
      <c r="C30" s="404"/>
      <c r="D30" s="404"/>
      <c r="E30" s="404"/>
      <c r="F30" s="404"/>
      <c r="G30" s="404"/>
      <c r="H30" s="404"/>
      <c r="I30" s="404"/>
      <c r="J30" s="404"/>
      <c r="K30" s="404"/>
      <c r="L30" s="404"/>
      <c r="M30" s="404"/>
    </row>
    <row r="31" spans="1:14" ht="15.75" thickBot="1">
      <c r="A31" s="14"/>
      <c r="B31" s="401"/>
      <c r="C31" s="401"/>
      <c r="D31" s="401"/>
      <c r="E31" s="401"/>
      <c r="F31" s="401"/>
      <c r="G31" s="401"/>
      <c r="H31" s="401"/>
      <c r="I31" s="401"/>
      <c r="J31" s="401"/>
      <c r="K31" s="401"/>
      <c r="L31" s="401"/>
      <c r="M31" s="401"/>
    </row>
    <row r="32" spans="1:14" ht="15.75" thickBot="1">
      <c r="A32" s="14"/>
      <c r="B32" s="401"/>
      <c r="C32" s="401"/>
      <c r="D32" s="401"/>
      <c r="E32" s="401"/>
      <c r="F32" s="401"/>
      <c r="G32" s="401"/>
      <c r="H32" s="401"/>
      <c r="I32" s="401"/>
      <c r="J32" s="401"/>
      <c r="K32" s="401"/>
      <c r="L32" s="401"/>
      <c r="M32" s="401"/>
    </row>
  </sheetData>
  <mergeCells count="9">
    <mergeCell ref="B30:M30"/>
    <mergeCell ref="B31:M31"/>
    <mergeCell ref="B32:M32"/>
    <mergeCell ref="G4:H4"/>
    <mergeCell ref="J4:M4"/>
    <mergeCell ref="B26:M26"/>
    <mergeCell ref="B27:M27"/>
    <mergeCell ref="B28:M28"/>
    <mergeCell ref="B29:M29"/>
  </mergeCells>
  <dataValidations count="1">
    <dataValidation type="list" allowBlank="1" showInputMessage="1" showErrorMessage="1" sqref="I5:I23" xr:uid="{2E2053A5-CA8E-4E43-AD38-B3980CE459B8}">
      <formula1>ia_in_considerare_incertitudinea_de_masurare__WIM</formula1>
    </dataValidation>
  </dataValidations>
  <hyperlinks>
    <hyperlink ref="B2" location="Cuprins!A1" display="Cuprins!A1" xr:uid="{2E0583FA-79E1-4745-8CFA-2102E193C138}"/>
  </hyperlinks>
  <pageMargins left="0.25" right="0.25" top="0.75" bottom="0.90625000000000011" header="0.30000000000000004" footer="0.30000000000000004"/>
  <pageSetup paperSize="9" scale="75" fitToWidth="0" fitToHeight="0" orientation="landscape" r:id="rId1"/>
  <headerFooter>
    <oddHeader>&amp;L&amp;"-,Bold"Chimie si radioactivitate&amp;C&amp;"-,Bold"Matricea de corespondență a regulilor de decizie aplicate 
pentru încercările efectate de către IISPV</oddHeader>
    <oddFooter>&amp;L&amp;8Rez. = Rezultat analiza
"&lt;" = mai mic
"&gt;" = mai mare
"≥" = mai mare s-au egal
"≤" = mai mic sau egal&amp;CCod F4-PG13                                                     Ed I Rev 01 / Data 08.03.2021   &amp;RPag.&amp;P din &amp;N</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EF074A-398A-419E-8587-6368556F685A}">
  <dimension ref="A1:N13"/>
  <sheetViews>
    <sheetView view="pageLayout" zoomScaleNormal="100" workbookViewId="0">
      <selection activeCell="B12" sqref="B12:M12"/>
    </sheetView>
  </sheetViews>
  <sheetFormatPr defaultRowHeight="15"/>
  <cols>
    <col min="1" max="1" width="30.85546875" style="26" customWidth="1"/>
    <col min="2" max="2" width="13.5703125" style="26" customWidth="1"/>
    <col min="3" max="3" width="17.140625" style="26" customWidth="1"/>
    <col min="4" max="4" width="13.28515625" style="26" customWidth="1"/>
    <col min="5" max="5" width="13" style="26" customWidth="1"/>
    <col min="6" max="6" width="4.85546875" style="26" customWidth="1"/>
    <col min="7" max="7" width="10.42578125" style="26" customWidth="1"/>
    <col min="8" max="8" width="2.85546875" style="26" customWidth="1"/>
    <col min="9" max="9" width="13.7109375" style="26" customWidth="1"/>
    <col min="10" max="10" width="12.85546875" style="26" customWidth="1"/>
    <col min="11" max="11" width="13.7109375" style="26" customWidth="1"/>
    <col min="12" max="12" width="23.7109375" style="26" customWidth="1"/>
    <col min="13" max="13" width="7.5703125" style="26" customWidth="1"/>
    <col min="14" max="14" width="9.140625" style="26" customWidth="1"/>
    <col min="15" max="15" width="25.5703125" style="26" customWidth="1"/>
    <col min="16" max="16" width="14.7109375" style="26" customWidth="1"/>
    <col min="17" max="17" width="9.140625" style="26" customWidth="1"/>
    <col min="18" max="16384" width="9.140625" style="26"/>
  </cols>
  <sheetData>
    <row r="1" spans="1:14">
      <c r="A1" s="26" t="s">
        <v>218</v>
      </c>
      <c r="I1" s="27" t="s">
        <v>109</v>
      </c>
      <c r="J1" s="28"/>
      <c r="K1" s="28" t="s">
        <v>110</v>
      </c>
      <c r="L1" s="394" t="s">
        <v>219</v>
      </c>
    </row>
    <row r="2" spans="1:14" ht="15.75" thickBot="1">
      <c r="A2" s="26" t="s">
        <v>112</v>
      </c>
      <c r="B2" s="29" t="s">
        <v>113</v>
      </c>
      <c r="I2" s="30" t="s">
        <v>114</v>
      </c>
      <c r="J2" s="31"/>
      <c r="K2" s="32" t="s">
        <v>115</v>
      </c>
      <c r="L2" s="30"/>
    </row>
    <row r="3" spans="1:14" ht="15.75" thickBot="1">
      <c r="A3" s="33" t="s">
        <v>116</v>
      </c>
      <c r="B3" s="34"/>
      <c r="C3" s="35" t="s">
        <v>117</v>
      </c>
      <c r="D3" s="35"/>
      <c r="E3" s="36"/>
      <c r="F3" s="37"/>
      <c r="G3" s="38"/>
      <c r="H3" s="39"/>
      <c r="I3" s="40" t="s">
        <v>118</v>
      </c>
      <c r="J3" s="39"/>
      <c r="K3" s="39"/>
      <c r="L3" s="39"/>
      <c r="M3" s="39"/>
      <c r="N3" s="41"/>
    </row>
    <row r="4" spans="1:14" ht="61.5" customHeight="1" thickBot="1">
      <c r="A4" s="396" t="s">
        <v>2</v>
      </c>
      <c r="B4" s="396" t="s">
        <v>119</v>
      </c>
      <c r="C4" s="42" t="s">
        <v>120</v>
      </c>
      <c r="D4" s="43" t="s">
        <v>121</v>
      </c>
      <c r="E4" s="43" t="s">
        <v>122</v>
      </c>
      <c r="F4" s="44" t="s">
        <v>123</v>
      </c>
      <c r="G4" s="402" t="s">
        <v>124</v>
      </c>
      <c r="H4" s="402"/>
      <c r="I4" s="396" t="s">
        <v>125</v>
      </c>
      <c r="J4" s="405" t="s">
        <v>126</v>
      </c>
      <c r="K4" s="405"/>
      <c r="L4" s="405"/>
      <c r="M4" s="405"/>
      <c r="N4" s="45" t="s">
        <v>127</v>
      </c>
    </row>
    <row r="5" spans="1:14" ht="91.5" customHeight="1" thickBot="1">
      <c r="A5" s="23" t="s">
        <v>220</v>
      </c>
      <c r="B5" s="22" t="s">
        <v>221</v>
      </c>
      <c r="C5" s="47" t="s">
        <v>222</v>
      </c>
      <c r="D5" s="85" t="s">
        <v>223</v>
      </c>
      <c r="E5" s="86">
        <v>350</v>
      </c>
      <c r="F5" s="50" t="s">
        <v>224</v>
      </c>
      <c r="G5" s="14">
        <v>9.6</v>
      </c>
      <c r="H5" s="45" t="s">
        <v>133</v>
      </c>
      <c r="I5" s="45" t="s">
        <v>134</v>
      </c>
      <c r="J5" s="45" t="str">
        <f>"Rez.≤"&amp;ROUND(E5-(E5)*(G5/100),1)&amp;F5 &amp;" = Indeplineste cerintele specificate"</f>
        <v>Rez.≤316,4mU/l = Indeplineste cerintele specificate</v>
      </c>
      <c r="K5" s="45" t="str">
        <f>"Rez.&gt;"&amp;ROUND(E5+(E5)*(G5/100),1)&amp;F5&amp;" = Nu indeplineste cerintele specificate"</f>
        <v>Rez.&gt;383,6mU/l = Nu indeplineste cerintele specificate</v>
      </c>
      <c r="L5" s="45" t="str">
        <f>ROUND((E5-(E5)*(G5/100)),1)&amp;F5&amp; " &lt; Rez. ≤ "&amp;ROUND(E5+(E5)*(G5/100),1)&amp;F5&amp;" = prezinta risc de neindeplinire cerinte specificate"</f>
        <v>316,4mU/l &lt; Rez. ≤ 383,6mU/l = prezinta risc de neindeplinire cerinte specificate</v>
      </c>
      <c r="M5" s="45" t="str">
        <f>IF(C5="Nu exista","Neaplicabil ptr. ca nu exista limita de specificatie","x")</f>
        <v>x</v>
      </c>
      <c r="N5" s="45"/>
    </row>
    <row r="6" spans="1:14" ht="15.75" thickBot="1"/>
    <row r="7" spans="1:14" ht="15.75" thickBot="1">
      <c r="A7" s="14" t="s">
        <v>144</v>
      </c>
      <c r="N7" s="55"/>
    </row>
    <row r="8" spans="1:14" ht="15.75" thickBot="1">
      <c r="A8" s="56" t="s">
        <v>145</v>
      </c>
      <c r="B8" s="404" t="s">
        <v>146</v>
      </c>
      <c r="C8" s="404"/>
      <c r="D8" s="404"/>
      <c r="E8" s="404"/>
      <c r="F8" s="404"/>
      <c r="G8" s="404"/>
      <c r="H8" s="404"/>
      <c r="I8" s="404"/>
      <c r="J8" s="404"/>
      <c r="K8" s="404"/>
      <c r="L8" s="404"/>
      <c r="M8" s="404"/>
      <c r="N8" s="55"/>
    </row>
    <row r="9" spans="1:14" ht="15.75" thickBot="1">
      <c r="A9" s="14" t="s">
        <v>147</v>
      </c>
      <c r="B9" s="404" t="s">
        <v>148</v>
      </c>
      <c r="C9" s="404"/>
      <c r="D9" s="404"/>
      <c r="E9" s="404"/>
      <c r="F9" s="404"/>
      <c r="G9" s="404"/>
      <c r="H9" s="404"/>
      <c r="I9" s="404"/>
      <c r="J9" s="404"/>
      <c r="K9" s="404"/>
      <c r="L9" s="404"/>
      <c r="M9" s="404"/>
      <c r="N9" s="55"/>
    </row>
    <row r="10" spans="1:14" ht="15.75" thickBot="1">
      <c r="A10" s="87" t="s">
        <v>225</v>
      </c>
      <c r="B10" s="406" t="s">
        <v>226</v>
      </c>
      <c r="C10" s="406"/>
      <c r="D10" s="406"/>
      <c r="E10" s="406"/>
      <c r="F10" s="406"/>
      <c r="G10" s="406"/>
      <c r="H10" s="406"/>
      <c r="I10" s="406"/>
      <c r="J10" s="406"/>
      <c r="K10" s="406"/>
      <c r="L10" s="406"/>
      <c r="M10" s="406"/>
    </row>
    <row r="11" spans="1:14" ht="15.75" thickBot="1">
      <c r="A11" s="14" t="s">
        <v>227</v>
      </c>
      <c r="B11" s="404" t="s">
        <v>150</v>
      </c>
      <c r="C11" s="404"/>
      <c r="D11" s="404"/>
      <c r="E11" s="404"/>
      <c r="F11" s="404"/>
      <c r="G11" s="404"/>
      <c r="H11" s="404"/>
      <c r="I11" s="404"/>
      <c r="J11" s="404"/>
      <c r="K11" s="404"/>
      <c r="L11" s="404"/>
      <c r="M11" s="404"/>
    </row>
    <row r="12" spans="1:14" ht="15.75" thickBot="1">
      <c r="A12" s="349" t="s">
        <v>228</v>
      </c>
      <c r="B12" s="401" t="s">
        <v>152</v>
      </c>
      <c r="C12" s="401"/>
      <c r="D12" s="401"/>
      <c r="E12" s="401"/>
      <c r="F12" s="401"/>
      <c r="G12" s="401"/>
      <c r="H12" s="401"/>
      <c r="I12" s="401"/>
      <c r="J12" s="401"/>
      <c r="K12" s="401"/>
      <c r="L12" s="401"/>
      <c r="M12" s="401"/>
    </row>
    <row r="13" spans="1:14" ht="15.75" thickBot="1">
      <c r="A13" s="14"/>
      <c r="B13" s="401"/>
      <c r="C13" s="401"/>
      <c r="D13" s="401"/>
      <c r="E13" s="401"/>
      <c r="F13" s="401"/>
      <c r="G13" s="401"/>
      <c r="H13" s="401"/>
      <c r="I13" s="401"/>
      <c r="J13" s="401"/>
      <c r="K13" s="401"/>
      <c r="L13" s="401"/>
      <c r="M13" s="401"/>
    </row>
  </sheetData>
  <mergeCells count="8">
    <mergeCell ref="B12:M12"/>
    <mergeCell ref="B13:M13"/>
    <mergeCell ref="G4:H4"/>
    <mergeCell ref="J4:M4"/>
    <mergeCell ref="B8:M8"/>
    <mergeCell ref="B9:M9"/>
    <mergeCell ref="B10:M10"/>
    <mergeCell ref="B11:M11"/>
  </mergeCells>
  <dataValidations count="1">
    <dataValidation type="list" allowBlank="1" showInputMessage="1" showErrorMessage="1" sqref="I5" xr:uid="{AF194802-C0FE-4816-9BB3-753096592830}">
      <formula1>ia_in_considerare_incertitudinea_de_masurare__WIM</formula1>
    </dataValidation>
  </dataValidations>
  <hyperlinks>
    <hyperlink ref="B2" location="Cuprins!A1" display="Cuprins!A1" xr:uid="{3047E342-1275-4791-9EA7-B57E7C8F9844}"/>
  </hyperlinks>
  <pageMargins left="0.25" right="0.25" top="0.75" bottom="0.90625000000000011" header="0.30000000000000004" footer="0.30000000000000004"/>
  <pageSetup paperSize="9" scale="75" fitToWidth="0" fitToHeight="0" orientation="landscape" r:id="rId1"/>
  <headerFooter>
    <oddHeader>&amp;L&amp;"-,Bold"Chimie si radioactivitate&amp;C&amp;"-,Bold"Matricea de corespondență a regulilor de decizie aplicate 
pentru încercările efectate de către IISPV</oddHeader>
    <oddFooter>&amp;L&amp;8Rez. = Rezultat analiza
"&lt;" = mai mic
"&gt;" = mai mare
"≥" = mai mare s-au egal
"≤" = mai mic sau egal&amp;CCod F4-PG13                                                     Ed I Rev 01 / Data 08.03.2021   &amp;RPag.&amp;P din &amp;N</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DB342F-5293-491F-BE9D-06E99C91621F}">
  <dimension ref="A1:N16"/>
  <sheetViews>
    <sheetView view="pageLayout" topLeftCell="A7" zoomScaleNormal="100" workbookViewId="0">
      <selection activeCell="B16" sqref="B16:M16"/>
    </sheetView>
  </sheetViews>
  <sheetFormatPr defaultRowHeight="15"/>
  <cols>
    <col min="1" max="1" width="24.85546875" style="26" customWidth="1"/>
    <col min="2" max="2" width="18.7109375" style="26" customWidth="1"/>
    <col min="3" max="3" width="14.7109375" style="26" customWidth="1"/>
    <col min="4" max="4" width="12.28515625" style="26" customWidth="1"/>
    <col min="5" max="5" width="13" style="26" customWidth="1"/>
    <col min="6" max="6" width="4.42578125" style="26" customWidth="1"/>
    <col min="7" max="7" width="10.42578125" style="26" customWidth="1"/>
    <col min="8" max="8" width="2.85546875" style="26" customWidth="1"/>
    <col min="9" max="9" width="12.28515625" style="26" customWidth="1"/>
    <col min="10" max="10" width="12.5703125" style="26" customWidth="1"/>
    <col min="11" max="11" width="15.42578125" style="26" customWidth="1"/>
    <col min="12" max="12" width="17.85546875" style="26" customWidth="1"/>
    <col min="13" max="13" width="14.140625" style="26" customWidth="1"/>
    <col min="14" max="14" width="8.7109375" style="26" customWidth="1"/>
    <col min="15" max="15" width="25.5703125" style="26" customWidth="1"/>
    <col min="16" max="16" width="14.7109375" style="26" customWidth="1"/>
    <col min="17" max="17" width="9.140625" style="26" customWidth="1"/>
    <col min="18" max="16384" width="9.140625" style="26"/>
  </cols>
  <sheetData>
    <row r="1" spans="1:14">
      <c r="A1" s="26" t="s">
        <v>229</v>
      </c>
      <c r="I1" s="27" t="s">
        <v>109</v>
      </c>
      <c r="J1" s="28"/>
      <c r="K1" s="28" t="s">
        <v>110</v>
      </c>
      <c r="L1" s="59">
        <v>45975</v>
      </c>
    </row>
    <row r="2" spans="1:14" ht="15.75" thickBot="1">
      <c r="A2" s="26" t="s">
        <v>112</v>
      </c>
      <c r="B2" s="29" t="s">
        <v>113</v>
      </c>
      <c r="I2" s="30" t="s">
        <v>114</v>
      </c>
      <c r="J2" s="31"/>
      <c r="K2" s="32" t="s">
        <v>115</v>
      </c>
      <c r="L2" s="30"/>
    </row>
    <row r="3" spans="1:14" ht="18.75" customHeight="1" thickBot="1">
      <c r="A3" s="33" t="s">
        <v>116</v>
      </c>
      <c r="B3" s="34"/>
      <c r="C3" s="35" t="s">
        <v>117</v>
      </c>
      <c r="D3" s="35"/>
      <c r="E3" s="36"/>
      <c r="F3" s="37"/>
      <c r="G3" s="38"/>
      <c r="H3" s="39"/>
      <c r="I3" s="40" t="s">
        <v>118</v>
      </c>
      <c r="J3" s="39"/>
      <c r="K3" s="39"/>
      <c r="L3" s="39"/>
      <c r="M3" s="39"/>
      <c r="N3" s="41"/>
    </row>
    <row r="4" spans="1:14" ht="76.5" customHeight="1" thickBot="1">
      <c r="A4" s="396" t="s">
        <v>2</v>
      </c>
      <c r="B4" s="396" t="s">
        <v>119</v>
      </c>
      <c r="C4" s="42" t="s">
        <v>120</v>
      </c>
      <c r="D4" s="43" t="s">
        <v>121</v>
      </c>
      <c r="E4" s="43" t="s">
        <v>122</v>
      </c>
      <c r="F4" s="44" t="s">
        <v>123</v>
      </c>
      <c r="G4" s="402" t="s">
        <v>124</v>
      </c>
      <c r="H4" s="402"/>
      <c r="I4" s="396" t="s">
        <v>125</v>
      </c>
      <c r="J4" s="403" t="s">
        <v>126</v>
      </c>
      <c r="K4" s="403"/>
      <c r="L4" s="403"/>
      <c r="M4" s="403"/>
      <c r="N4" s="45" t="s">
        <v>127</v>
      </c>
    </row>
    <row r="5" spans="1:14" ht="96.75" customHeight="1" thickBot="1">
      <c r="A5" s="23" t="s">
        <v>230</v>
      </c>
      <c r="B5" s="22" t="s">
        <v>231</v>
      </c>
      <c r="C5" s="47" t="s">
        <v>139</v>
      </c>
      <c r="D5" s="48" t="s">
        <v>180</v>
      </c>
      <c r="E5" s="58" t="s">
        <v>141</v>
      </c>
      <c r="F5" s="50" t="s">
        <v>133</v>
      </c>
      <c r="G5" s="14">
        <v>3.58</v>
      </c>
      <c r="H5" s="45" t="s">
        <v>133</v>
      </c>
      <c r="I5" s="45" t="s">
        <v>142</v>
      </c>
      <c r="J5" s="45" t="s">
        <v>142</v>
      </c>
      <c r="K5" s="45" t="s">
        <v>142</v>
      </c>
      <c r="L5" s="45" t="s">
        <v>142</v>
      </c>
      <c r="M5" s="45" t="str">
        <f>IF(C5="Nu exista","Neaplicabil ptr. ca nu exista limita de specificatie","x")</f>
        <v>Neaplicabil ptr. ca nu exista limita de specificatie</v>
      </c>
      <c r="N5" s="45"/>
    </row>
    <row r="6" spans="1:14" ht="92.25" customHeight="1" thickBot="1">
      <c r="A6" s="22" t="s">
        <v>230</v>
      </c>
      <c r="B6" s="22" t="s">
        <v>231</v>
      </c>
      <c r="C6" s="47" t="s">
        <v>139</v>
      </c>
      <c r="D6" s="48" t="s">
        <v>232</v>
      </c>
      <c r="E6" s="58" t="s">
        <v>141</v>
      </c>
      <c r="F6" s="50" t="s">
        <v>133</v>
      </c>
      <c r="G6" s="14">
        <v>3.2</v>
      </c>
      <c r="H6" s="45" t="s">
        <v>133</v>
      </c>
      <c r="I6" s="45" t="s">
        <v>142</v>
      </c>
      <c r="J6" s="45" t="s">
        <v>142</v>
      </c>
      <c r="K6" s="45" t="s">
        <v>142</v>
      </c>
      <c r="L6" s="45" t="s">
        <v>142</v>
      </c>
      <c r="M6" s="45" t="str">
        <f>IF(C6="Nu exista","Neaplicabil ptr. ca nu exista limita de specificatie","x")</f>
        <v>Neaplicabil ptr. ca nu exista limita de specificatie</v>
      </c>
      <c r="N6" s="45"/>
    </row>
    <row r="7" spans="1:14" ht="96" customHeight="1" thickBot="1">
      <c r="A7" s="23" t="s">
        <v>230</v>
      </c>
      <c r="B7" s="22" t="s">
        <v>231</v>
      </c>
      <c r="C7" s="47" t="s">
        <v>139</v>
      </c>
      <c r="D7" s="48" t="s">
        <v>233</v>
      </c>
      <c r="E7" s="58" t="s">
        <v>141</v>
      </c>
      <c r="F7" s="50" t="s">
        <v>133</v>
      </c>
      <c r="G7" s="14" t="s">
        <v>234</v>
      </c>
      <c r="H7" s="45" t="s">
        <v>133</v>
      </c>
      <c r="I7" s="45" t="s">
        <v>142</v>
      </c>
      <c r="J7" s="45" t="s">
        <v>142</v>
      </c>
      <c r="K7" s="45" t="s">
        <v>142</v>
      </c>
      <c r="L7" s="45" t="s">
        <v>142</v>
      </c>
      <c r="M7" s="45" t="str">
        <f>IF(C7="Nu exista","Neaplicabil ptr. ca nu exista limita de specificatie","x")</f>
        <v>Neaplicabil ptr. ca nu exista limita de specificatie</v>
      </c>
      <c r="N7" s="45"/>
    </row>
    <row r="8" spans="1:14" ht="93" customHeight="1" thickBot="1">
      <c r="A8" s="22" t="s">
        <v>230</v>
      </c>
      <c r="B8" s="22" t="s">
        <v>231</v>
      </c>
      <c r="C8" s="47" t="s">
        <v>235</v>
      </c>
      <c r="D8" s="48" t="s">
        <v>167</v>
      </c>
      <c r="E8" s="58">
        <v>0.5</v>
      </c>
      <c r="F8" s="50" t="s">
        <v>133</v>
      </c>
      <c r="G8" s="14">
        <v>8.68</v>
      </c>
      <c r="H8" s="45" t="s">
        <v>133</v>
      </c>
      <c r="I8" s="45" t="s">
        <v>134</v>
      </c>
      <c r="J8" s="45" t="str">
        <f>"Rez.≤"&amp;ROUND(E8-(E8)*(G8/100),2)&amp;F8 &amp;" = Indeplineste cerintele specificate"</f>
        <v>Rez.≤0,46% = Indeplineste cerintele specificate</v>
      </c>
      <c r="K8" s="45" t="str">
        <f>"Rez.&gt;"&amp;ROUND(E8+(E8)*(G8/100),2)&amp;F8&amp;" = Nu indeplineste cerintele specificate"</f>
        <v>Rez.&gt;0,54% = Nu indeplineste cerintele specificate</v>
      </c>
      <c r="L8" s="45" t="str">
        <f>ROUND((E8-(E8)*(G8/100)),2)&amp;F8&amp; " &lt; Rez. ≤ "&amp;ROUND(E8+(E8)*(G8/100),2)&amp;F8&amp;" = prezinta risc de neindeplinire cerinte specificate"</f>
        <v>0,46% &lt; Rez. ≤ 0,54% = prezinta risc de neindeplinire cerinte specificate</v>
      </c>
      <c r="M8" s="45" t="str">
        <f>IF(C8="Nu exista","Neaplicabil ptr. ca nu exista limita de specificatie","x")</f>
        <v>x</v>
      </c>
      <c r="N8" s="45"/>
    </row>
    <row r="9" spans="1:14" ht="15.75" thickBot="1"/>
    <row r="10" spans="1:14" ht="15.75" thickBot="1">
      <c r="A10" s="14" t="s">
        <v>144</v>
      </c>
    </row>
    <row r="11" spans="1:14" ht="15.75" thickBot="1">
      <c r="A11" s="56" t="s">
        <v>145</v>
      </c>
      <c r="B11" s="404" t="s">
        <v>146</v>
      </c>
      <c r="C11" s="404"/>
      <c r="D11" s="404"/>
      <c r="E11" s="404"/>
      <c r="F11" s="404"/>
      <c r="G11" s="404"/>
      <c r="H11" s="404"/>
      <c r="I11" s="404"/>
      <c r="J11" s="404"/>
      <c r="K11" s="404"/>
      <c r="L11" s="404"/>
      <c r="M11" s="404"/>
    </row>
    <row r="12" spans="1:14" ht="15.75" thickBot="1">
      <c r="A12" s="14" t="s">
        <v>147</v>
      </c>
      <c r="B12" s="404" t="s">
        <v>148</v>
      </c>
      <c r="C12" s="404"/>
      <c r="D12" s="404"/>
      <c r="E12" s="404"/>
      <c r="F12" s="404"/>
      <c r="G12" s="404"/>
      <c r="H12" s="404"/>
      <c r="I12" s="404"/>
      <c r="J12" s="404"/>
      <c r="K12" s="404"/>
      <c r="L12" s="404"/>
      <c r="M12" s="404"/>
    </row>
    <row r="13" spans="1:14" ht="15.75" thickBot="1">
      <c r="A13" s="14" t="s">
        <v>236</v>
      </c>
      <c r="B13" s="404" t="s">
        <v>237</v>
      </c>
      <c r="C13" s="404"/>
      <c r="D13" s="404"/>
      <c r="E13" s="404"/>
      <c r="F13" s="404"/>
      <c r="G13" s="404"/>
      <c r="H13" s="404"/>
      <c r="I13" s="404"/>
      <c r="J13" s="404"/>
      <c r="K13" s="404"/>
      <c r="L13" s="404"/>
      <c r="M13" s="404"/>
    </row>
    <row r="14" spans="1:14">
      <c r="A14" s="14" t="s">
        <v>238</v>
      </c>
      <c r="B14" s="404" t="s">
        <v>150</v>
      </c>
      <c r="C14" s="404"/>
      <c r="D14" s="404"/>
      <c r="E14" s="404"/>
      <c r="F14" s="404"/>
      <c r="G14" s="404"/>
      <c r="H14" s="404"/>
      <c r="I14" s="404"/>
      <c r="J14" s="404"/>
      <c r="K14" s="404"/>
      <c r="L14" s="404"/>
      <c r="M14" s="404"/>
    </row>
    <row r="15" spans="1:14" ht="15.75" thickBot="1">
      <c r="A15" s="14" t="s">
        <v>216</v>
      </c>
      <c r="B15" s="407" t="s">
        <v>239</v>
      </c>
      <c r="C15" s="407"/>
      <c r="D15" s="407"/>
      <c r="E15" s="407"/>
      <c r="F15" s="407"/>
      <c r="G15" s="407"/>
      <c r="H15" s="407"/>
      <c r="I15" s="407"/>
      <c r="J15" s="407"/>
      <c r="K15" s="407"/>
      <c r="L15" s="407"/>
      <c r="M15" s="407"/>
    </row>
    <row r="16" spans="1:14" ht="17.25" customHeight="1" thickBot="1">
      <c r="A16" s="351" t="s">
        <v>240</v>
      </c>
      <c r="B16" s="401" t="s">
        <v>152</v>
      </c>
      <c r="C16" s="401"/>
      <c r="D16" s="401"/>
      <c r="E16" s="401"/>
      <c r="F16" s="401"/>
      <c r="G16" s="401"/>
      <c r="H16" s="401"/>
      <c r="I16" s="401"/>
      <c r="J16" s="401"/>
      <c r="K16" s="401"/>
      <c r="L16" s="401"/>
      <c r="M16" s="401"/>
    </row>
  </sheetData>
  <mergeCells count="8">
    <mergeCell ref="B16:M16"/>
    <mergeCell ref="B15:M15"/>
    <mergeCell ref="G4:H4"/>
    <mergeCell ref="J4:M4"/>
    <mergeCell ref="B11:M11"/>
    <mergeCell ref="B12:M12"/>
    <mergeCell ref="B13:M13"/>
    <mergeCell ref="B14:M14"/>
  </mergeCells>
  <dataValidations count="1">
    <dataValidation type="list" allowBlank="1" showInputMessage="1" showErrorMessage="1" sqref="I5:I8" xr:uid="{6F85064C-80C5-49D3-826B-0F280CAC850F}">
      <formula1>ia_in_considerare_incertitudinea_de_masurare__WIM</formula1>
    </dataValidation>
  </dataValidations>
  <hyperlinks>
    <hyperlink ref="B2" location="Cuprins!A1" display="Cuprins!A1" xr:uid="{D64F96FD-3D78-4643-8B5D-6BE11E311E24}"/>
  </hyperlinks>
  <pageMargins left="0.25" right="0.25" top="0.75" bottom="0.90625000000000011" header="0.30000000000000004" footer="0.30000000000000004"/>
  <pageSetup paperSize="9" scale="75" fitToWidth="0" fitToHeight="0" orientation="landscape" r:id="rId1"/>
  <headerFooter>
    <oddHeader>&amp;L&amp;"-,Bold"Chimie si radioactivitate&amp;C&amp;"-,Bold"Matricea de corespondență a regulilor de decizie aplicate 
pentru încercările efectate de către IISPV</oddHeader>
    <oddFooter>&amp;L&amp;8Rez. = Rezultat analiza
"&lt;" = mai mic
"&gt;" = mai mare
"≥" = mai mare s-au egal
"≤" = mai mic sau egal&amp;CCod F4-PG13                                                     Ed I Rev 01 / Data 08.03.2021   &amp;RPag.&amp;P din &amp;N</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941547-8F7D-4264-B11A-B0DDC2D6EE65}">
  <dimension ref="A1:N12"/>
  <sheetViews>
    <sheetView view="pageLayout" zoomScaleNormal="100" workbookViewId="0">
      <selection activeCell="B2" sqref="B2"/>
    </sheetView>
  </sheetViews>
  <sheetFormatPr defaultRowHeight="15"/>
  <cols>
    <col min="1" max="1" width="28.5703125" style="26" customWidth="1"/>
    <col min="2" max="2" width="13.5703125" style="26" customWidth="1"/>
    <col min="3" max="3" width="18.140625" style="26" customWidth="1"/>
    <col min="4" max="4" width="13.28515625" style="26" customWidth="1"/>
    <col min="5" max="5" width="13" style="26" customWidth="1"/>
    <col min="6" max="6" width="4.85546875" style="26" customWidth="1"/>
    <col min="7" max="7" width="10.42578125" style="26" customWidth="1"/>
    <col min="8" max="8" width="2.85546875" style="26" customWidth="1"/>
    <col min="9" max="9" width="12.28515625" style="26" customWidth="1"/>
    <col min="10" max="10" width="12" style="26" customWidth="1"/>
    <col min="11" max="11" width="9.85546875" style="26" customWidth="1"/>
    <col min="12" max="12" width="7.28515625" style="26" customWidth="1"/>
    <col min="13" max="13" width="17.42578125" style="26" customWidth="1"/>
    <col min="14" max="14" width="9.140625" style="26" customWidth="1"/>
    <col min="15" max="15" width="25.5703125" style="26" customWidth="1"/>
    <col min="16" max="16" width="14.7109375" style="26" customWidth="1"/>
    <col min="17" max="17" width="9.140625" style="26" customWidth="1"/>
    <col min="18" max="16384" width="9.140625" style="26"/>
  </cols>
  <sheetData>
    <row r="1" spans="1:14">
      <c r="A1" s="26" t="s">
        <v>241</v>
      </c>
      <c r="I1" s="27" t="s">
        <v>109</v>
      </c>
      <c r="J1" s="28"/>
      <c r="K1" s="28" t="s">
        <v>110</v>
      </c>
      <c r="L1" s="88"/>
      <c r="M1" s="59">
        <v>45537</v>
      </c>
    </row>
    <row r="2" spans="1:14" ht="15.75" thickBot="1">
      <c r="A2" s="26" t="s">
        <v>112</v>
      </c>
      <c r="B2" s="29" t="s">
        <v>113</v>
      </c>
      <c r="I2" s="30" t="s">
        <v>114</v>
      </c>
      <c r="J2" s="31"/>
      <c r="K2" s="32" t="s">
        <v>115</v>
      </c>
      <c r="L2" s="30"/>
    </row>
    <row r="3" spans="1:14" ht="15.75" thickBot="1">
      <c r="A3" s="33" t="s">
        <v>116</v>
      </c>
      <c r="B3" s="34"/>
      <c r="C3" s="35" t="s">
        <v>117</v>
      </c>
      <c r="D3" s="35"/>
      <c r="E3" s="36"/>
      <c r="F3" s="37"/>
      <c r="G3" s="38"/>
      <c r="H3" s="39"/>
      <c r="I3" s="40" t="s">
        <v>118</v>
      </c>
      <c r="J3" s="39"/>
      <c r="K3" s="39"/>
      <c r="L3" s="39"/>
      <c r="M3" s="39"/>
      <c r="N3" s="41"/>
    </row>
    <row r="4" spans="1:14" ht="61.5" customHeight="1" thickBot="1">
      <c r="A4" s="396" t="s">
        <v>2</v>
      </c>
      <c r="B4" s="396" t="s">
        <v>119</v>
      </c>
      <c r="C4" s="42" t="s">
        <v>120</v>
      </c>
      <c r="D4" s="43" t="s">
        <v>121</v>
      </c>
      <c r="E4" s="43" t="s">
        <v>122</v>
      </c>
      <c r="F4" s="44" t="s">
        <v>123</v>
      </c>
      <c r="G4" s="402" t="s">
        <v>124</v>
      </c>
      <c r="H4" s="402"/>
      <c r="I4" s="396" t="s">
        <v>125</v>
      </c>
      <c r="J4" s="403" t="s">
        <v>126</v>
      </c>
      <c r="K4" s="403"/>
      <c r="L4" s="403"/>
      <c r="M4" s="403"/>
      <c r="N4" s="45" t="s">
        <v>127</v>
      </c>
    </row>
    <row r="5" spans="1:14" ht="54" customHeight="1" thickBot="1">
      <c r="A5" s="23" t="s">
        <v>242</v>
      </c>
      <c r="B5" s="22" t="s">
        <v>243</v>
      </c>
      <c r="C5" s="47" t="s">
        <v>139</v>
      </c>
      <c r="D5" s="48" t="s">
        <v>243</v>
      </c>
      <c r="E5" s="58" t="s">
        <v>141</v>
      </c>
      <c r="F5" s="50" t="s">
        <v>133</v>
      </c>
      <c r="G5" s="14">
        <v>9</v>
      </c>
      <c r="H5" s="45" t="s">
        <v>133</v>
      </c>
      <c r="I5" s="45" t="s">
        <v>142</v>
      </c>
      <c r="J5" s="45" t="s">
        <v>142</v>
      </c>
      <c r="K5" s="45" t="s">
        <v>142</v>
      </c>
      <c r="L5" s="45" t="s">
        <v>142</v>
      </c>
      <c r="M5" s="45" t="str">
        <f>IF(C5="Nu exista","Neaplicabil ptr. ca nu exista limita de specificatie","x")</f>
        <v>Neaplicabil ptr. ca nu exista limita de specificatie</v>
      </c>
      <c r="N5" s="45"/>
    </row>
    <row r="6" spans="1:14" ht="15.75" thickBot="1"/>
    <row r="7" spans="1:14" ht="15.75" thickBot="1">
      <c r="A7" s="14" t="s">
        <v>144</v>
      </c>
      <c r="N7" s="55"/>
    </row>
    <row r="8" spans="1:14" ht="15.75" thickBot="1">
      <c r="A8" s="56" t="s">
        <v>145</v>
      </c>
      <c r="B8" s="404" t="s">
        <v>146</v>
      </c>
      <c r="C8" s="404"/>
      <c r="D8" s="404"/>
      <c r="E8" s="404"/>
      <c r="F8" s="404"/>
      <c r="G8" s="404"/>
      <c r="H8" s="404"/>
      <c r="I8" s="404"/>
      <c r="J8" s="404"/>
      <c r="K8" s="404"/>
      <c r="L8" s="404"/>
      <c r="M8" s="404"/>
      <c r="N8" s="55"/>
    </row>
    <row r="9" spans="1:14" ht="15.75" thickBot="1">
      <c r="A9" s="14" t="s">
        <v>147</v>
      </c>
      <c r="B9" s="404" t="s">
        <v>148</v>
      </c>
      <c r="C9" s="404"/>
      <c r="D9" s="404"/>
      <c r="E9" s="404"/>
      <c r="F9" s="404"/>
      <c r="G9" s="404"/>
      <c r="H9" s="404"/>
      <c r="I9" s="404"/>
      <c r="J9" s="404"/>
      <c r="K9" s="404"/>
      <c r="L9" s="404"/>
      <c r="M9" s="404"/>
      <c r="N9" s="55"/>
    </row>
    <row r="10" spans="1:14" ht="15.75" thickBot="1">
      <c r="A10" s="14" t="s">
        <v>162</v>
      </c>
      <c r="B10" s="404" t="s">
        <v>150</v>
      </c>
      <c r="C10" s="404"/>
      <c r="D10" s="404"/>
      <c r="E10" s="404"/>
      <c r="F10" s="404"/>
      <c r="G10" s="404"/>
      <c r="H10" s="404"/>
      <c r="I10" s="404"/>
      <c r="J10" s="404"/>
      <c r="K10" s="404"/>
      <c r="L10" s="404"/>
      <c r="M10" s="404"/>
    </row>
    <row r="11" spans="1:14" ht="15.75" thickBot="1">
      <c r="A11" s="14"/>
      <c r="B11" s="401"/>
      <c r="C11" s="401"/>
      <c r="D11" s="401"/>
      <c r="E11" s="401"/>
      <c r="F11" s="401"/>
      <c r="G11" s="401"/>
      <c r="H11" s="401"/>
      <c r="I11" s="401"/>
      <c r="J11" s="401"/>
      <c r="K11" s="401"/>
      <c r="L11" s="401"/>
      <c r="M11" s="401"/>
    </row>
    <row r="12" spans="1:14" ht="15.75" thickBot="1">
      <c r="A12" s="14"/>
      <c r="B12" s="401"/>
      <c r="C12" s="401"/>
      <c r="D12" s="401"/>
      <c r="E12" s="401"/>
      <c r="F12" s="401"/>
      <c r="G12" s="401"/>
      <c r="H12" s="401"/>
      <c r="I12" s="401"/>
      <c r="J12" s="401"/>
      <c r="K12" s="401"/>
      <c r="L12" s="401"/>
      <c r="M12" s="401"/>
    </row>
  </sheetData>
  <mergeCells count="7">
    <mergeCell ref="B12:M12"/>
    <mergeCell ref="G4:H4"/>
    <mergeCell ref="J4:M4"/>
    <mergeCell ref="B8:M8"/>
    <mergeCell ref="B9:M9"/>
    <mergeCell ref="B10:M10"/>
    <mergeCell ref="B11:M11"/>
  </mergeCells>
  <dataValidations count="1">
    <dataValidation type="list" allowBlank="1" showInputMessage="1" showErrorMessage="1" sqref="I5" xr:uid="{5DF31980-709B-4C8D-B8E7-E64683C0CC95}">
      <formula1>ia_in_considerare_incertitudinea_de_masurare__WIM</formula1>
    </dataValidation>
  </dataValidations>
  <hyperlinks>
    <hyperlink ref="B2" location="Cuprins!A1" display="Cuprins!A1" xr:uid="{5D92BD49-73B3-40AA-AF0F-0C2355AB9680}"/>
  </hyperlinks>
  <pageMargins left="0.25" right="0.25" top="0.75" bottom="0.90625000000000011" header="0.30000000000000004" footer="0.30000000000000004"/>
  <pageSetup paperSize="9" scale="75" fitToWidth="0" fitToHeight="0" orientation="landscape" r:id="rId1"/>
  <headerFooter>
    <oddHeader>&amp;L&amp;"-,Bold"Chimie si radioactivitate&amp;C&amp;"-,Bold"Matricea de corespondență a regulilor de decizie aplicate 
pentru încercările efectate de către IISPV</oddHeader>
    <oddFooter>&amp;L&amp;8Rez. = Rezultat analiza
"&lt;" = mai mic
"&gt;" = mai mare
"≥" = mai mare s-au egal
"≤" = mai mic sau egal&amp;CCod F4-PG13                                                     Ed I Rev 01 / Data 08.03.2021   &amp;RPag.&amp;P din &amp;N</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0B840F-33B9-456F-AD81-E759EF5050DD}">
  <dimension ref="A1:N58"/>
  <sheetViews>
    <sheetView view="pageLayout" topLeftCell="A52" zoomScaleNormal="100" workbookViewId="0">
      <selection activeCell="D7" sqref="D7"/>
    </sheetView>
  </sheetViews>
  <sheetFormatPr defaultRowHeight="15"/>
  <cols>
    <col min="1" max="1" width="23.7109375" style="26" customWidth="1"/>
    <col min="2" max="2" width="13.85546875" style="26" customWidth="1"/>
    <col min="3" max="3" width="22.42578125" style="26" customWidth="1"/>
    <col min="4" max="4" width="16.7109375" style="26" customWidth="1"/>
    <col min="5" max="5" width="13.28515625" style="26" customWidth="1"/>
    <col min="6" max="6" width="4.85546875" style="26" customWidth="1"/>
    <col min="7" max="7" width="10.42578125" style="26" customWidth="1"/>
    <col min="8" max="8" width="2.85546875" style="26" customWidth="1"/>
    <col min="9" max="9" width="12.28515625" style="26" customWidth="1"/>
    <col min="10" max="10" width="12.140625" style="26" customWidth="1"/>
    <col min="11" max="11" width="13" style="26" customWidth="1"/>
    <col min="12" max="12" width="17.5703125" style="26" customWidth="1"/>
    <col min="13" max="13" width="11.5703125" style="26" customWidth="1"/>
    <col min="14" max="14" width="16.28515625" style="26" customWidth="1"/>
    <col min="15" max="15" width="14.7109375" style="26" customWidth="1"/>
    <col min="16" max="16" width="9.140625" style="26" customWidth="1"/>
    <col min="17" max="16384" width="9.140625" style="26"/>
  </cols>
  <sheetData>
    <row r="1" spans="1:14">
      <c r="A1" s="26" t="s">
        <v>244</v>
      </c>
      <c r="I1" s="27" t="s">
        <v>109</v>
      </c>
      <c r="J1" s="28">
        <v>3</v>
      </c>
      <c r="K1" s="28" t="s">
        <v>110</v>
      </c>
      <c r="L1" s="59">
        <v>45904</v>
      </c>
    </row>
    <row r="2" spans="1:14" ht="15.75" thickBot="1">
      <c r="A2" s="26" t="s">
        <v>112</v>
      </c>
      <c r="B2" s="29" t="s">
        <v>113</v>
      </c>
      <c r="I2" s="30" t="s">
        <v>114</v>
      </c>
      <c r="J2" s="31"/>
      <c r="K2" s="32" t="s">
        <v>115</v>
      </c>
      <c r="L2" s="30"/>
    </row>
    <row r="3" spans="1:14" ht="30.75" thickBot="1">
      <c r="A3" s="33" t="s">
        <v>116</v>
      </c>
      <c r="B3" s="34"/>
      <c r="C3" s="35" t="s">
        <v>117</v>
      </c>
      <c r="D3" s="35"/>
      <c r="E3" s="36"/>
      <c r="F3" s="37"/>
      <c r="G3" s="38"/>
      <c r="H3" s="39"/>
      <c r="I3" s="40" t="s">
        <v>118</v>
      </c>
      <c r="J3" s="39"/>
      <c r="K3" s="39"/>
      <c r="L3" s="39"/>
      <c r="M3" s="39"/>
      <c r="N3" s="41"/>
    </row>
    <row r="4" spans="1:14" ht="69.75" customHeight="1" thickBot="1">
      <c r="A4" s="396" t="s">
        <v>2</v>
      </c>
      <c r="B4" s="396" t="s">
        <v>119</v>
      </c>
      <c r="C4" s="42" t="s">
        <v>120</v>
      </c>
      <c r="D4" s="43" t="s">
        <v>121</v>
      </c>
      <c r="E4" s="43" t="s">
        <v>122</v>
      </c>
      <c r="F4" s="44" t="s">
        <v>123</v>
      </c>
      <c r="G4" s="402" t="s">
        <v>124</v>
      </c>
      <c r="H4" s="402"/>
      <c r="I4" s="396" t="s">
        <v>125</v>
      </c>
      <c r="J4" s="403" t="s">
        <v>126</v>
      </c>
      <c r="K4" s="403"/>
      <c r="L4" s="403"/>
      <c r="M4" s="403"/>
      <c r="N4" s="45" t="s">
        <v>127</v>
      </c>
    </row>
    <row r="5" spans="1:14" ht="93.75" customHeight="1" thickBot="1">
      <c r="A5" s="23" t="s">
        <v>245</v>
      </c>
      <c r="B5" s="45" t="s">
        <v>180</v>
      </c>
      <c r="C5" s="47" t="s">
        <v>246</v>
      </c>
      <c r="D5" s="89" t="s">
        <v>247</v>
      </c>
      <c r="E5" s="90">
        <v>70</v>
      </c>
      <c r="F5" s="50" t="s">
        <v>133</v>
      </c>
      <c r="G5" s="14">
        <v>1.3</v>
      </c>
      <c r="H5" s="45" t="s">
        <v>133</v>
      </c>
      <c r="I5" s="45" t="s">
        <v>134</v>
      </c>
      <c r="J5" s="45" t="str">
        <f t="shared" ref="J5:J22" si="0">"Rez.≤"&amp;ROUND(E5-(E5)*(G5/100),2)&amp;F5 &amp;" = Indeplineste cerintele specificate"</f>
        <v>Rez.≤69,09% = Indeplineste cerintele specificate</v>
      </c>
      <c r="K5" s="45" t="str">
        <f t="shared" ref="K5:K22" si="1">"Rez.&gt;"&amp;ROUND(E5+(E5)*(G5/100),2)&amp;F5&amp;" = Nu indeplineste cerintele specificate"</f>
        <v>Rez.&gt;70,91% = Nu indeplineste cerintele specificate</v>
      </c>
      <c r="L5" s="45" t="str">
        <f t="shared" ref="L5:L22" si="2">ROUND((E5-(E5)*(G5/100)),2)&amp;F5&amp; " &lt; Rez. ≤ "&amp;ROUND(E5+(E5)*(G5/100),2)&amp;F5&amp;" = prezinta risc de neindeplinire cerinte specificate"</f>
        <v>69,09% &lt; Rez. ≤ 70,91% = prezinta risc de neindeplinire cerinte specificate</v>
      </c>
      <c r="M5" s="45" t="str">
        <f t="shared" ref="M5:M49" si="3">IF(C5="Nu exista","Neaplicabil ptr. ca nu exista limita de specificatie","x")</f>
        <v>x</v>
      </c>
      <c r="N5" s="91" t="s">
        <v>248</v>
      </c>
    </row>
    <row r="6" spans="1:14" ht="91.5" customHeight="1" thickBot="1">
      <c r="A6" s="23" t="s">
        <v>245</v>
      </c>
      <c r="B6" s="45" t="s">
        <v>180</v>
      </c>
      <c r="C6" s="47" t="s">
        <v>246</v>
      </c>
      <c r="D6" s="89" t="s">
        <v>249</v>
      </c>
      <c r="E6" s="90">
        <v>72</v>
      </c>
      <c r="F6" s="50" t="s">
        <v>133</v>
      </c>
      <c r="G6" s="14">
        <v>1.3</v>
      </c>
      <c r="H6" s="45" t="s">
        <v>133</v>
      </c>
      <c r="I6" s="45" t="s">
        <v>134</v>
      </c>
      <c r="J6" s="45" t="str">
        <f t="shared" si="0"/>
        <v>Rez.≤71,06% = Indeplineste cerintele specificate</v>
      </c>
      <c r="K6" s="45" t="str">
        <f t="shared" si="1"/>
        <v>Rez.&gt;72,94% = Nu indeplineste cerintele specificate</v>
      </c>
      <c r="L6" s="45" t="str">
        <f t="shared" si="2"/>
        <v>71,06% &lt; Rez. ≤ 72,94% = prezinta risc de neindeplinire cerinte specificate</v>
      </c>
      <c r="M6" s="45" t="str">
        <f t="shared" si="3"/>
        <v>x</v>
      </c>
      <c r="N6" s="91" t="s">
        <v>248</v>
      </c>
    </row>
    <row r="7" spans="1:14" ht="93" customHeight="1" thickBot="1">
      <c r="A7" s="23" t="s">
        <v>245</v>
      </c>
      <c r="B7" s="45" t="s">
        <v>180</v>
      </c>
      <c r="C7" s="47" t="s">
        <v>246</v>
      </c>
      <c r="D7" s="89" t="s">
        <v>250</v>
      </c>
      <c r="E7" s="90">
        <v>73</v>
      </c>
      <c r="F7" s="50" t="s">
        <v>133</v>
      </c>
      <c r="G7" s="14">
        <v>1.3</v>
      </c>
      <c r="H7" s="45" t="s">
        <v>133</v>
      </c>
      <c r="I7" s="45" t="s">
        <v>134</v>
      </c>
      <c r="J7" s="45" t="str">
        <f t="shared" si="0"/>
        <v>Rez.≤72,05% = Indeplineste cerintele specificate</v>
      </c>
      <c r="K7" s="45" t="str">
        <f t="shared" si="1"/>
        <v>Rez.&gt;73,95% = Nu indeplineste cerintele specificate</v>
      </c>
      <c r="L7" s="45" t="str">
        <f t="shared" si="2"/>
        <v>72,05% &lt; Rez. ≤ 73,95% = prezinta risc de neindeplinire cerinte specificate</v>
      </c>
      <c r="M7" s="45" t="str">
        <f t="shared" si="3"/>
        <v>x</v>
      </c>
      <c r="N7" s="91" t="s">
        <v>248</v>
      </c>
    </row>
    <row r="8" spans="1:14" ht="90.75" customHeight="1" thickBot="1">
      <c r="A8" s="23" t="s">
        <v>245</v>
      </c>
      <c r="B8" s="45" t="s">
        <v>180</v>
      </c>
      <c r="C8" s="47" t="s">
        <v>246</v>
      </c>
      <c r="D8" s="89" t="s">
        <v>251</v>
      </c>
      <c r="E8" s="90">
        <v>70</v>
      </c>
      <c r="F8" s="50" t="s">
        <v>133</v>
      </c>
      <c r="G8" s="14">
        <v>1.3</v>
      </c>
      <c r="H8" s="45" t="s">
        <v>133</v>
      </c>
      <c r="I8" s="45" t="s">
        <v>134</v>
      </c>
      <c r="J8" s="45" t="str">
        <f t="shared" si="0"/>
        <v>Rez.≤69,09% = Indeplineste cerintele specificate</v>
      </c>
      <c r="K8" s="45" t="str">
        <f t="shared" si="1"/>
        <v>Rez.&gt;70,91% = Nu indeplineste cerintele specificate</v>
      </c>
      <c r="L8" s="45" t="str">
        <f t="shared" si="2"/>
        <v>69,09% &lt; Rez. ≤ 70,91% = prezinta risc de neindeplinire cerinte specificate</v>
      </c>
      <c r="M8" s="45" t="str">
        <f t="shared" si="3"/>
        <v>x</v>
      </c>
      <c r="N8" s="91" t="s">
        <v>248</v>
      </c>
    </row>
    <row r="9" spans="1:14" ht="105.75" customHeight="1" thickBot="1">
      <c r="A9" s="23" t="s">
        <v>252</v>
      </c>
      <c r="B9" s="45" t="s">
        <v>180</v>
      </c>
      <c r="C9" s="47" t="s">
        <v>246</v>
      </c>
      <c r="D9" s="89" t="s">
        <v>253</v>
      </c>
      <c r="E9" s="90">
        <v>68</v>
      </c>
      <c r="F9" s="50" t="s">
        <v>133</v>
      </c>
      <c r="G9" s="14">
        <v>1.3</v>
      </c>
      <c r="H9" s="45" t="s">
        <v>133</v>
      </c>
      <c r="I9" s="45" t="s">
        <v>134</v>
      </c>
      <c r="J9" s="45" t="str">
        <f t="shared" si="0"/>
        <v>Rez.≤67,12% = Indeplineste cerintele specificate</v>
      </c>
      <c r="K9" s="45" t="str">
        <f t="shared" si="1"/>
        <v>Rez.&gt;68,88% = Nu indeplineste cerintele specificate</v>
      </c>
      <c r="L9" s="45" t="str">
        <f t="shared" si="2"/>
        <v>67,12% &lt; Rez. ≤ 68,88% = prezinta risc de neindeplinire cerinte specificate</v>
      </c>
      <c r="M9" s="45" t="str">
        <f t="shared" si="3"/>
        <v>x</v>
      </c>
      <c r="N9" s="91" t="s">
        <v>248</v>
      </c>
    </row>
    <row r="10" spans="1:14" ht="92.25" customHeight="1" thickBot="1">
      <c r="A10" s="23" t="s">
        <v>245</v>
      </c>
      <c r="B10" s="45" t="s">
        <v>180</v>
      </c>
      <c r="C10" s="47" t="s">
        <v>246</v>
      </c>
      <c r="D10" s="89" t="s">
        <v>254</v>
      </c>
      <c r="E10" s="90">
        <v>58</v>
      </c>
      <c r="F10" s="50" t="s">
        <v>133</v>
      </c>
      <c r="G10" s="14">
        <v>1.3</v>
      </c>
      <c r="H10" s="45" t="s">
        <v>133</v>
      </c>
      <c r="I10" s="45" t="s">
        <v>134</v>
      </c>
      <c r="J10" s="45" t="str">
        <f t="shared" si="0"/>
        <v>Rez.≤57,25% = Indeplineste cerintele specificate</v>
      </c>
      <c r="K10" s="45" t="str">
        <f t="shared" si="1"/>
        <v>Rez.&gt;58,75% = Nu indeplineste cerintele specificate</v>
      </c>
      <c r="L10" s="45" t="str">
        <f t="shared" si="2"/>
        <v>57,25% &lt; Rez. ≤ 58,75% = prezinta risc de neindeplinire cerinte specificate</v>
      </c>
      <c r="M10" s="45" t="str">
        <f t="shared" si="3"/>
        <v>x</v>
      </c>
      <c r="N10" s="91" t="s">
        <v>248</v>
      </c>
    </row>
    <row r="11" spans="1:14" ht="90" customHeight="1" thickBot="1">
      <c r="A11" s="23" t="s">
        <v>245</v>
      </c>
      <c r="B11" s="45" t="s">
        <v>180</v>
      </c>
      <c r="C11" s="47" t="s">
        <v>246</v>
      </c>
      <c r="D11" s="89" t="s">
        <v>255</v>
      </c>
      <c r="E11" s="90">
        <v>70</v>
      </c>
      <c r="F11" s="50" t="s">
        <v>133</v>
      </c>
      <c r="G11" s="14">
        <v>1.3</v>
      </c>
      <c r="H11" s="45" t="s">
        <v>133</v>
      </c>
      <c r="I11" s="45" t="s">
        <v>134</v>
      </c>
      <c r="J11" s="45" t="str">
        <f t="shared" si="0"/>
        <v>Rez.≤69,09% = Indeplineste cerintele specificate</v>
      </c>
      <c r="K11" s="45" t="str">
        <f t="shared" si="1"/>
        <v>Rez.&gt;70,91% = Nu indeplineste cerintele specificate</v>
      </c>
      <c r="L11" s="45" t="str">
        <f t="shared" si="2"/>
        <v>69,09% &lt; Rez. ≤ 70,91% = prezinta risc de neindeplinire cerinte specificate</v>
      </c>
      <c r="M11" s="45" t="str">
        <f t="shared" si="3"/>
        <v>x</v>
      </c>
      <c r="N11" s="91" t="s">
        <v>248</v>
      </c>
    </row>
    <row r="12" spans="1:14" ht="97.5" customHeight="1" thickBot="1">
      <c r="A12" s="23" t="s">
        <v>245</v>
      </c>
      <c r="B12" s="45" t="s">
        <v>180</v>
      </c>
      <c r="C12" s="47" t="s">
        <v>246</v>
      </c>
      <c r="D12" s="89" t="s">
        <v>256</v>
      </c>
      <c r="E12" s="90">
        <v>66</v>
      </c>
      <c r="F12" s="50" t="s">
        <v>133</v>
      </c>
      <c r="G12" s="14">
        <v>1.3</v>
      </c>
      <c r="H12" s="45" t="s">
        <v>133</v>
      </c>
      <c r="I12" s="45" t="s">
        <v>134</v>
      </c>
      <c r="J12" s="45" t="str">
        <f t="shared" si="0"/>
        <v>Rez.≤65,14% = Indeplineste cerintele specificate</v>
      </c>
      <c r="K12" s="45" t="str">
        <f t="shared" si="1"/>
        <v>Rez.&gt;66,86% = Nu indeplineste cerintele specificate</v>
      </c>
      <c r="L12" s="45" t="str">
        <f t="shared" si="2"/>
        <v>65,14% &lt; Rez. ≤ 66,86% = prezinta risc de neindeplinire cerinte specificate</v>
      </c>
      <c r="M12" s="45" t="str">
        <f t="shared" si="3"/>
        <v>x</v>
      </c>
      <c r="N12" s="91" t="s">
        <v>248</v>
      </c>
    </row>
    <row r="13" spans="1:14" ht="94.5" customHeight="1" thickBot="1">
      <c r="A13" s="23" t="s">
        <v>245</v>
      </c>
      <c r="B13" s="45" t="s">
        <v>180</v>
      </c>
      <c r="C13" s="47" t="s">
        <v>246</v>
      </c>
      <c r="D13" s="89" t="s">
        <v>257</v>
      </c>
      <c r="E13" s="90">
        <v>65</v>
      </c>
      <c r="F13" s="50" t="s">
        <v>133</v>
      </c>
      <c r="G13" s="14">
        <v>1.3</v>
      </c>
      <c r="H13" s="45" t="s">
        <v>133</v>
      </c>
      <c r="I13" s="45" t="s">
        <v>134</v>
      </c>
      <c r="J13" s="45" t="str">
        <f t="shared" si="0"/>
        <v>Rez.≤64,16% = Indeplineste cerintele specificate</v>
      </c>
      <c r="K13" s="45" t="str">
        <f t="shared" si="1"/>
        <v>Rez.&gt;65,85% = Nu indeplineste cerintele specificate</v>
      </c>
      <c r="L13" s="45" t="str">
        <f t="shared" si="2"/>
        <v>64,16% &lt; Rez. ≤ 65,85% = prezinta risc de neindeplinire cerinte specificate</v>
      </c>
      <c r="M13" s="45" t="str">
        <f t="shared" si="3"/>
        <v>x</v>
      </c>
      <c r="N13" s="91" t="s">
        <v>248</v>
      </c>
    </row>
    <row r="14" spans="1:14" ht="92.25" customHeight="1" thickBot="1">
      <c r="A14" s="23" t="s">
        <v>245</v>
      </c>
      <c r="B14" s="45" t="s">
        <v>180</v>
      </c>
      <c r="C14" s="47" t="s">
        <v>246</v>
      </c>
      <c r="D14" s="89" t="s">
        <v>258</v>
      </c>
      <c r="E14" s="90">
        <v>50</v>
      </c>
      <c r="F14" s="50" t="s">
        <v>133</v>
      </c>
      <c r="G14" s="14">
        <v>1.3</v>
      </c>
      <c r="H14" s="45" t="s">
        <v>133</v>
      </c>
      <c r="I14" s="45" t="s">
        <v>134</v>
      </c>
      <c r="J14" s="45" t="str">
        <f t="shared" si="0"/>
        <v>Rez.≤49,35% = Indeplineste cerintele specificate</v>
      </c>
      <c r="K14" s="45" t="str">
        <f t="shared" si="1"/>
        <v>Rez.&gt;50,65% = Nu indeplineste cerintele specificate</v>
      </c>
      <c r="L14" s="45" t="str">
        <f t="shared" si="2"/>
        <v>49,35% &lt; Rez. ≤ 50,65% = prezinta risc de neindeplinire cerinte specificate</v>
      </c>
      <c r="M14" s="45" t="str">
        <f t="shared" si="3"/>
        <v>x</v>
      </c>
      <c r="N14" s="91" t="s">
        <v>248</v>
      </c>
    </row>
    <row r="15" spans="1:14" ht="90" customHeight="1" thickBot="1">
      <c r="A15" s="23" t="s">
        <v>245</v>
      </c>
      <c r="B15" s="45" t="s">
        <v>180</v>
      </c>
      <c r="C15" s="47" t="s">
        <v>246</v>
      </c>
      <c r="D15" s="89" t="s">
        <v>259</v>
      </c>
      <c r="E15" s="90">
        <v>48</v>
      </c>
      <c r="F15" s="50" t="s">
        <v>133</v>
      </c>
      <c r="G15" s="14">
        <v>1.3</v>
      </c>
      <c r="H15" s="45" t="s">
        <v>133</v>
      </c>
      <c r="I15" s="45" t="s">
        <v>134</v>
      </c>
      <c r="J15" s="45" t="str">
        <f t="shared" si="0"/>
        <v>Rez.≤47,38% = Indeplineste cerintele specificate</v>
      </c>
      <c r="K15" s="45" t="str">
        <f t="shared" si="1"/>
        <v>Rez.&gt;48,62% = Nu indeplineste cerintele specificate</v>
      </c>
      <c r="L15" s="45" t="str">
        <f t="shared" si="2"/>
        <v>47,38% &lt; Rez. ≤ 48,62% = prezinta risc de neindeplinire cerinte specificate</v>
      </c>
      <c r="M15" s="45" t="str">
        <f t="shared" si="3"/>
        <v>x</v>
      </c>
      <c r="N15" s="91" t="s">
        <v>248</v>
      </c>
    </row>
    <row r="16" spans="1:14" ht="96" customHeight="1" thickBot="1">
      <c r="A16" s="23" t="s">
        <v>245</v>
      </c>
      <c r="B16" s="45" t="s">
        <v>180</v>
      </c>
      <c r="C16" s="47" t="s">
        <v>246</v>
      </c>
      <c r="D16" s="89" t="s">
        <v>260</v>
      </c>
      <c r="E16" s="90">
        <v>30</v>
      </c>
      <c r="F16" s="50" t="s">
        <v>133</v>
      </c>
      <c r="G16" s="14">
        <v>1.3</v>
      </c>
      <c r="H16" s="45" t="s">
        <v>133</v>
      </c>
      <c r="I16" s="45" t="s">
        <v>134</v>
      </c>
      <c r="J16" s="45" t="str">
        <f t="shared" si="0"/>
        <v>Rez.≤29,61% = Indeplineste cerintele specificate</v>
      </c>
      <c r="K16" s="45" t="str">
        <f t="shared" si="1"/>
        <v>Rez.&gt;30,39% = Nu indeplineste cerintele specificate</v>
      </c>
      <c r="L16" s="45" t="str">
        <f t="shared" si="2"/>
        <v>29,61% &lt; Rez. ≤ 30,39% = prezinta risc de neindeplinire cerinte specificate</v>
      </c>
      <c r="M16" s="45" t="str">
        <f t="shared" si="3"/>
        <v>x</v>
      </c>
      <c r="N16" s="91" t="s">
        <v>248</v>
      </c>
    </row>
    <row r="17" spans="1:14" ht="93" customHeight="1" thickBot="1">
      <c r="A17" s="23" t="s">
        <v>245</v>
      </c>
      <c r="B17" s="45" t="s">
        <v>180</v>
      </c>
      <c r="C17" s="47" t="s">
        <v>246</v>
      </c>
      <c r="D17" s="89" t="s">
        <v>261</v>
      </c>
      <c r="E17" s="90">
        <v>35</v>
      </c>
      <c r="F17" s="50" t="s">
        <v>133</v>
      </c>
      <c r="G17" s="14">
        <v>1.3</v>
      </c>
      <c r="H17" s="45" t="s">
        <v>133</v>
      </c>
      <c r="I17" s="45" t="s">
        <v>134</v>
      </c>
      <c r="J17" s="45" t="str">
        <f t="shared" si="0"/>
        <v>Rez.≤34,55% = Indeplineste cerintele specificate</v>
      </c>
      <c r="K17" s="45" t="str">
        <f t="shared" si="1"/>
        <v>Rez.&gt;35,46% = Nu indeplineste cerintele specificate</v>
      </c>
      <c r="L17" s="45" t="str">
        <f t="shared" si="2"/>
        <v>34,55% &lt; Rez. ≤ 35,46% = prezinta risc de neindeplinire cerinte specificate</v>
      </c>
      <c r="M17" s="45" t="str">
        <f t="shared" si="3"/>
        <v>x</v>
      </c>
      <c r="N17" s="91" t="s">
        <v>248</v>
      </c>
    </row>
    <row r="18" spans="1:14" ht="97.5" customHeight="1" thickBot="1">
      <c r="A18" s="23" t="s">
        <v>245</v>
      </c>
      <c r="B18" s="45" t="s">
        <v>180</v>
      </c>
      <c r="C18" s="47" t="s">
        <v>246</v>
      </c>
      <c r="D18" s="89" t="s">
        <v>262</v>
      </c>
      <c r="E18" s="90">
        <v>45</v>
      </c>
      <c r="F18" s="50" t="s">
        <v>133</v>
      </c>
      <c r="G18" s="14">
        <v>1.3</v>
      </c>
      <c r="H18" s="45" t="s">
        <v>133</v>
      </c>
      <c r="I18" s="45" t="s">
        <v>134</v>
      </c>
      <c r="J18" s="45" t="str">
        <f t="shared" si="0"/>
        <v>Rez.≤44,42% = Indeplineste cerintele specificate</v>
      </c>
      <c r="K18" s="45" t="str">
        <f t="shared" si="1"/>
        <v>Rez.&gt;45,59% = Nu indeplineste cerintele specificate</v>
      </c>
      <c r="L18" s="45" t="str">
        <f t="shared" si="2"/>
        <v>44,42% &lt; Rez. ≤ 45,59% = prezinta risc de neindeplinire cerinte specificate</v>
      </c>
      <c r="M18" s="45" t="str">
        <f t="shared" si="3"/>
        <v>x</v>
      </c>
      <c r="N18" s="91" t="s">
        <v>248</v>
      </c>
    </row>
    <row r="19" spans="1:14" ht="99.75" customHeight="1" thickBot="1">
      <c r="A19" s="23" t="s">
        <v>245</v>
      </c>
      <c r="B19" s="45" t="s">
        <v>180</v>
      </c>
      <c r="C19" s="47" t="s">
        <v>246</v>
      </c>
      <c r="D19" s="89" t="s">
        <v>263</v>
      </c>
      <c r="E19" s="90">
        <v>65</v>
      </c>
      <c r="F19" s="50" t="s">
        <v>133</v>
      </c>
      <c r="G19" s="14">
        <v>1.3</v>
      </c>
      <c r="H19" s="45" t="s">
        <v>133</v>
      </c>
      <c r="I19" s="45" t="s">
        <v>134</v>
      </c>
      <c r="J19" s="45" t="str">
        <f t="shared" si="0"/>
        <v>Rez.≤64,16% = Indeplineste cerintele specificate</v>
      </c>
      <c r="K19" s="45" t="str">
        <f t="shared" si="1"/>
        <v>Rez.&gt;65,85% = Nu indeplineste cerintele specificate</v>
      </c>
      <c r="L19" s="45" t="str">
        <f t="shared" si="2"/>
        <v>64,16% &lt; Rez. ≤ 65,85% = prezinta risc de neindeplinire cerinte specificate</v>
      </c>
      <c r="M19" s="45" t="str">
        <f t="shared" si="3"/>
        <v>x</v>
      </c>
      <c r="N19" s="91" t="s">
        <v>248</v>
      </c>
    </row>
    <row r="20" spans="1:14" ht="89.25" customHeight="1" thickBot="1">
      <c r="A20" s="23" t="s">
        <v>245</v>
      </c>
      <c r="B20" s="45" t="s">
        <v>180</v>
      </c>
      <c r="C20" s="47" t="s">
        <v>246</v>
      </c>
      <c r="D20" s="89" t="s">
        <v>264</v>
      </c>
      <c r="E20" s="90">
        <v>74</v>
      </c>
      <c r="F20" s="50" t="s">
        <v>133</v>
      </c>
      <c r="G20" s="14">
        <v>1.3</v>
      </c>
      <c r="H20" s="45" t="s">
        <v>133</v>
      </c>
      <c r="I20" s="45" t="s">
        <v>134</v>
      </c>
      <c r="J20" s="45" t="str">
        <f t="shared" si="0"/>
        <v>Rez.≤73,04% = Indeplineste cerintele specificate</v>
      </c>
      <c r="K20" s="45" t="str">
        <f t="shared" si="1"/>
        <v>Rez.&gt;74,96% = Nu indeplineste cerintele specificate</v>
      </c>
      <c r="L20" s="45" t="str">
        <f t="shared" si="2"/>
        <v>73,04% &lt; Rez. ≤ 74,96% = prezinta risc de neindeplinire cerinte specificate</v>
      </c>
      <c r="M20" s="45" t="str">
        <f t="shared" si="3"/>
        <v>x</v>
      </c>
      <c r="N20" s="91" t="s">
        <v>248</v>
      </c>
    </row>
    <row r="21" spans="1:14" ht="93" customHeight="1" thickBot="1">
      <c r="A21" s="23" t="s">
        <v>245</v>
      </c>
      <c r="B21" s="45" t="s">
        <v>180</v>
      </c>
      <c r="C21" s="47" t="s">
        <v>265</v>
      </c>
      <c r="D21" s="89" t="s">
        <v>266</v>
      </c>
      <c r="E21" s="90">
        <v>75</v>
      </c>
      <c r="F21" s="50" t="s">
        <v>133</v>
      </c>
      <c r="G21" s="14">
        <v>1.3</v>
      </c>
      <c r="H21" s="45" t="s">
        <v>133</v>
      </c>
      <c r="I21" s="45" t="s">
        <v>134</v>
      </c>
      <c r="J21" s="45" t="str">
        <f t="shared" si="0"/>
        <v>Rez.≤74,03% = Indeplineste cerintele specificate</v>
      </c>
      <c r="K21" s="45" t="str">
        <f t="shared" si="1"/>
        <v>Rez.&gt;75,98% = Nu indeplineste cerintele specificate</v>
      </c>
      <c r="L21" s="45" t="str">
        <f t="shared" si="2"/>
        <v>74,03% &lt; Rez. ≤ 75,98% = prezinta risc de neindeplinire cerinte specificate</v>
      </c>
      <c r="M21" s="45" t="str">
        <f t="shared" si="3"/>
        <v>x</v>
      </c>
      <c r="N21" s="91" t="s">
        <v>248</v>
      </c>
    </row>
    <row r="22" spans="1:14" ht="96.75" customHeight="1">
      <c r="A22" s="23" t="s">
        <v>245</v>
      </c>
      <c r="B22" s="45" t="s">
        <v>180</v>
      </c>
      <c r="C22" s="47" t="s">
        <v>246</v>
      </c>
      <c r="D22" s="89" t="s">
        <v>267</v>
      </c>
      <c r="E22" s="90">
        <v>85</v>
      </c>
      <c r="F22" s="50" t="s">
        <v>133</v>
      </c>
      <c r="G22" s="14">
        <v>1.3</v>
      </c>
      <c r="H22" s="45" t="s">
        <v>133</v>
      </c>
      <c r="I22" s="45" t="s">
        <v>134</v>
      </c>
      <c r="J22" s="45" t="str">
        <f t="shared" si="0"/>
        <v>Rez.≤83,9% = Indeplineste cerintele specificate</v>
      </c>
      <c r="K22" s="45" t="str">
        <f t="shared" si="1"/>
        <v>Rez.&gt;86,11% = Nu indeplineste cerintele specificate</v>
      </c>
      <c r="L22" s="45" t="str">
        <f t="shared" si="2"/>
        <v>83,9% &lt; Rez. ≤ 86,11% = prezinta risc de neindeplinire cerinte specificate</v>
      </c>
      <c r="M22" s="45" t="str">
        <f t="shared" si="3"/>
        <v>x</v>
      </c>
      <c r="N22" s="91" t="s">
        <v>248</v>
      </c>
    </row>
    <row r="23" spans="1:14" ht="93" customHeight="1">
      <c r="A23" s="23" t="s">
        <v>245</v>
      </c>
      <c r="B23" s="45" t="s">
        <v>268</v>
      </c>
      <c r="C23" s="47" t="s">
        <v>139</v>
      </c>
      <c r="D23" s="279" t="s">
        <v>269</v>
      </c>
      <c r="E23" s="90" t="s">
        <v>141</v>
      </c>
      <c r="F23" s="50" t="s">
        <v>133</v>
      </c>
      <c r="G23" s="14" t="s">
        <v>270</v>
      </c>
      <c r="H23" s="45" t="s">
        <v>133</v>
      </c>
      <c r="I23" s="45" t="s">
        <v>142</v>
      </c>
      <c r="J23" s="45" t="s">
        <v>141</v>
      </c>
      <c r="K23" s="45" t="s">
        <v>141</v>
      </c>
      <c r="L23" s="45" t="s">
        <v>141</v>
      </c>
      <c r="M23" s="45" t="str">
        <f>IF(C23="Nu exista","Neaplicabil ptr. ca nu exista limita de specificatie","x")</f>
        <v>Neaplicabil ptr. ca nu exista limita de specificatie</v>
      </c>
      <c r="N23" s="91"/>
    </row>
    <row r="24" spans="1:14" ht="81" customHeight="1">
      <c r="A24" s="23" t="s">
        <v>245</v>
      </c>
      <c r="B24" s="45" t="s">
        <v>271</v>
      </c>
      <c r="C24" s="47" t="s">
        <v>139</v>
      </c>
      <c r="D24" s="279" t="s">
        <v>271</v>
      </c>
      <c r="E24" s="90" t="s">
        <v>141</v>
      </c>
      <c r="F24" s="50" t="s">
        <v>133</v>
      </c>
      <c r="G24" s="14" t="s">
        <v>272</v>
      </c>
      <c r="H24" s="45" t="s">
        <v>133</v>
      </c>
      <c r="I24" s="45" t="s">
        <v>142</v>
      </c>
      <c r="J24" s="45" t="s">
        <v>141</v>
      </c>
      <c r="K24" s="45" t="s">
        <v>141</v>
      </c>
      <c r="L24" s="45" t="s">
        <v>141</v>
      </c>
      <c r="M24" s="45" t="str">
        <f t="shared" ref="M24" si="4">IF(C24="Nu exista","Neaplicabil ptr. ca nu exista limita de specificatie","x")</f>
        <v>Neaplicabil ptr. ca nu exista limita de specificatie</v>
      </c>
      <c r="N24" s="91"/>
    </row>
    <row r="25" spans="1:14" ht="96" customHeight="1">
      <c r="A25" s="23" t="s">
        <v>273</v>
      </c>
      <c r="B25" s="92" t="s">
        <v>243</v>
      </c>
      <c r="C25" s="47" t="s">
        <v>139</v>
      </c>
      <c r="D25" s="92" t="s">
        <v>243</v>
      </c>
      <c r="E25" s="93" t="s">
        <v>141</v>
      </c>
      <c r="F25" s="50" t="s">
        <v>133</v>
      </c>
      <c r="G25" s="14">
        <v>3.2</v>
      </c>
      <c r="H25" s="45" t="s">
        <v>133</v>
      </c>
      <c r="I25" s="45" t="s">
        <v>142</v>
      </c>
      <c r="J25" s="45" t="s">
        <v>141</v>
      </c>
      <c r="K25" s="45" t="s">
        <v>141</v>
      </c>
      <c r="L25" s="45" t="s">
        <v>141</v>
      </c>
      <c r="M25" s="45" t="str">
        <f t="shared" si="3"/>
        <v>Neaplicabil ptr. ca nu exista limita de specificatie</v>
      </c>
      <c r="N25" s="91" t="s">
        <v>248</v>
      </c>
    </row>
    <row r="26" spans="1:14" ht="96" customHeight="1" thickBot="1">
      <c r="A26" s="22" t="s">
        <v>273</v>
      </c>
      <c r="B26" s="45" t="s">
        <v>274</v>
      </c>
      <c r="C26" s="47" t="s">
        <v>139</v>
      </c>
      <c r="D26" s="45" t="s">
        <v>274</v>
      </c>
      <c r="E26" s="58" t="s">
        <v>141</v>
      </c>
      <c r="F26" s="50" t="s">
        <v>133</v>
      </c>
      <c r="G26" s="14">
        <v>1.3</v>
      </c>
      <c r="H26" s="45" t="s">
        <v>133</v>
      </c>
      <c r="I26" s="45" t="s">
        <v>142</v>
      </c>
      <c r="J26" s="45" t="s">
        <v>141</v>
      </c>
      <c r="K26" s="45" t="s">
        <v>141</v>
      </c>
      <c r="L26" s="45" t="s">
        <v>141</v>
      </c>
      <c r="M26" s="45" t="str">
        <f t="shared" si="3"/>
        <v>Neaplicabil ptr. ca nu exista limita de specificatie</v>
      </c>
      <c r="N26" s="91" t="s">
        <v>248</v>
      </c>
    </row>
    <row r="27" spans="1:14" ht="99.75" customHeight="1" thickBot="1">
      <c r="A27" s="22" t="s">
        <v>273</v>
      </c>
      <c r="B27" s="45" t="s">
        <v>275</v>
      </c>
      <c r="C27" s="47" t="s">
        <v>276</v>
      </c>
      <c r="D27" s="89" t="s">
        <v>277</v>
      </c>
      <c r="E27" s="89">
        <v>57</v>
      </c>
      <c r="F27" s="50" t="s">
        <v>133</v>
      </c>
      <c r="G27" s="14">
        <v>0.6</v>
      </c>
      <c r="H27" s="45" t="s">
        <v>133</v>
      </c>
      <c r="I27" s="45" t="s">
        <v>134</v>
      </c>
      <c r="J27" s="45" t="str">
        <f>"Rez.≥"&amp;ROUND(E27+(E27)*(G27/100),2)&amp; F27 &amp;" =Indeplineste cerintele specificate"</f>
        <v>Rez.≥57,34% =Indeplineste cerintele specificate</v>
      </c>
      <c r="K27" s="45" t="str">
        <f>"Rez.&lt;"&amp;ROUND(E27-(E27)*(G27/100),2)&amp;F27&amp;" =Nu indeplineste cerintele specificate"</f>
        <v>Rez.&lt;56,66% =Nu indeplineste cerintele specificate</v>
      </c>
      <c r="L27" s="45" t="str">
        <f>ROUND((E27-(E27)*(G27/100)),2)&amp;F27&amp; "≤ Rez.&lt; "&amp;ROUND(E27+(E27)*(G27/100),2)&amp;F27&amp;" = prezinta risc de neindeplinire cerinte"</f>
        <v>56,66%≤ Rez.&lt; 57,34% = prezinta risc de neindeplinire cerinte</v>
      </c>
      <c r="M27" s="45" t="str">
        <f t="shared" si="3"/>
        <v>x</v>
      </c>
      <c r="N27" s="91" t="s">
        <v>248</v>
      </c>
    </row>
    <row r="28" spans="1:14" ht="104.25" customHeight="1" thickBot="1">
      <c r="A28" s="22" t="s">
        <v>273</v>
      </c>
      <c r="B28" s="45" t="s">
        <v>275</v>
      </c>
      <c r="C28" s="47" t="s">
        <v>276</v>
      </c>
      <c r="D28" s="89" t="s">
        <v>278</v>
      </c>
      <c r="E28" s="89">
        <v>55</v>
      </c>
      <c r="F28" s="50" t="s">
        <v>133</v>
      </c>
      <c r="G28" s="14">
        <v>0.6</v>
      </c>
      <c r="H28" s="45" t="s">
        <v>133</v>
      </c>
      <c r="I28" s="45" t="s">
        <v>134</v>
      </c>
      <c r="J28" s="45" t="str">
        <f>"Rez.≥"&amp;ROUND(E28+(E28)*(G28/100),2)&amp; F28 &amp;" =Indeplineste cerintele specificate"</f>
        <v>Rez.≥55,33% =Indeplineste cerintele specificate</v>
      </c>
      <c r="K28" s="45" t="str">
        <f>"Rez.&lt;"&amp;ROUND(E28-(E28)*(G28/100),2)&amp;F28&amp;" =Nu indeplineste cerintele specificate"</f>
        <v>Rez.&lt;54,67% =Nu indeplineste cerintele specificate</v>
      </c>
      <c r="L28" s="45" t="str">
        <f>ROUND((E28-(E28)*(G28/100)),2)&amp;F28&amp; "≤ Rez.&lt; "&amp;ROUND(E28+(E28)*(G28/100),2)&amp;F28&amp;" = prezinta risc de neindeplinire cerinte"</f>
        <v>54,67%≤ Rez.&lt; 55,33% = prezinta risc de neindeplinire cerinte</v>
      </c>
      <c r="M28" s="45" t="str">
        <f t="shared" si="3"/>
        <v>x</v>
      </c>
      <c r="N28" s="91" t="s">
        <v>248</v>
      </c>
    </row>
    <row r="29" spans="1:14" ht="96" customHeight="1" thickBot="1">
      <c r="A29" s="22" t="s">
        <v>273</v>
      </c>
      <c r="B29" s="45" t="s">
        <v>275</v>
      </c>
      <c r="C29" s="47" t="s">
        <v>276</v>
      </c>
      <c r="D29" s="89" t="s">
        <v>279</v>
      </c>
      <c r="E29" s="89">
        <v>52</v>
      </c>
      <c r="F29" s="50" t="s">
        <v>133</v>
      </c>
      <c r="G29" s="14">
        <v>0.6</v>
      </c>
      <c r="H29" s="45" t="s">
        <v>133</v>
      </c>
      <c r="I29" s="45" t="s">
        <v>134</v>
      </c>
      <c r="J29" s="45" t="str">
        <f>"Rez.≥"&amp;ROUND(E29+(E29)*(G29/100),2)&amp; F29 &amp;" =Indeplineste cerintele specificate"</f>
        <v>Rez.≥52,31% =Indeplineste cerintele specificate</v>
      </c>
      <c r="K29" s="45" t="str">
        <f>"Rez.&lt;"&amp;ROUND(E29-(E29)*(G29/100),2)&amp;F29&amp;" =Nu indeplineste cerintele specificate"</f>
        <v>Rez.&lt;51,69% =Nu indeplineste cerintele specificate</v>
      </c>
      <c r="L29" s="45" t="str">
        <f>ROUND((E29-(E29)*(G29/100)),2)&amp;F29&amp; "≤ Rez.&lt; "&amp;ROUND(E29+(E29)*(G29/100),2)&amp;F29&amp;" = prezinta risc de neindeplinire cerinte"</f>
        <v>51,69%≤ Rez.&lt; 52,31% = prezinta risc de neindeplinire cerinte</v>
      </c>
      <c r="M29" s="45" t="str">
        <f t="shared" si="3"/>
        <v>x</v>
      </c>
      <c r="N29" s="91" t="s">
        <v>248</v>
      </c>
    </row>
    <row r="30" spans="1:14" ht="96" customHeight="1" thickBot="1">
      <c r="A30" s="22" t="s">
        <v>273</v>
      </c>
      <c r="B30" s="45" t="s">
        <v>275</v>
      </c>
      <c r="C30" s="47" t="s">
        <v>276</v>
      </c>
      <c r="D30" s="89" t="s">
        <v>280</v>
      </c>
      <c r="E30" s="89">
        <v>50</v>
      </c>
      <c r="F30" s="50" t="s">
        <v>133</v>
      </c>
      <c r="G30" s="14">
        <v>0.6</v>
      </c>
      <c r="H30" s="45" t="s">
        <v>133</v>
      </c>
      <c r="I30" s="45" t="s">
        <v>134</v>
      </c>
      <c r="J30" s="45" t="str">
        <f>"Rez.≥"&amp;ROUND(E30+(E30)*(G30/100),2)&amp; F30 &amp;" =Indeplineste cerintele specificate"</f>
        <v>Rez.≥50,3% =Indeplineste cerintele specificate</v>
      </c>
      <c r="K30" s="45" t="str">
        <f>"Rez.&lt;"&amp;ROUND(E30-(E30)*(G30/100),2)&amp;F30&amp;" =Nu indeplineste cerintele specificate"</f>
        <v>Rez.&lt;49,7% =Nu indeplineste cerintele specificate</v>
      </c>
      <c r="L30" s="45" t="str">
        <f>ROUND((E30-(E30)*(G30/100)),2)&amp;F30&amp; "≤ Rez.&lt; "&amp;ROUND(E30+(E30)*(G30/100),2)&amp;F30&amp;" = prezinta risc de neindeplinire cerinte"</f>
        <v>49,7%≤ Rez.&lt; 50,3% = prezinta risc de neindeplinire cerinte</v>
      </c>
      <c r="M30" s="45" t="str">
        <f t="shared" si="3"/>
        <v>x</v>
      </c>
      <c r="N30" s="91" t="s">
        <v>248</v>
      </c>
    </row>
    <row r="31" spans="1:14" ht="96" customHeight="1" thickBot="1">
      <c r="A31" s="22" t="s">
        <v>273</v>
      </c>
      <c r="B31" s="45" t="s">
        <v>275</v>
      </c>
      <c r="C31" s="47" t="s">
        <v>276</v>
      </c>
      <c r="D31" s="89" t="s">
        <v>281</v>
      </c>
      <c r="E31" s="89">
        <v>50</v>
      </c>
      <c r="F31" s="50" t="s">
        <v>133</v>
      </c>
      <c r="G31" s="14">
        <v>0.6</v>
      </c>
      <c r="H31" s="45" t="s">
        <v>133</v>
      </c>
      <c r="I31" s="45" t="s">
        <v>134</v>
      </c>
      <c r="J31" s="45" t="str">
        <f>"Rez.≥"&amp;ROUND(E31+(E31)*(G31/100),2)&amp; F31 &amp;" =Indeplineste cerintele specificate"</f>
        <v>Rez.≥50,3% =Indeplineste cerintele specificate</v>
      </c>
      <c r="K31" s="45" t="str">
        <f>"Rez.&lt;"&amp;ROUND(E31-(E31)*(G31/100),2)&amp;F31&amp;" =Nu indeplineste cerintele specificate"</f>
        <v>Rez.&lt;49,7% =Nu indeplineste cerintele specificate</v>
      </c>
      <c r="L31" s="45" t="str">
        <f>ROUND((E31-(E31)*(G31/100)),2)&amp;F31&amp; "≤ Rez.&lt; "&amp;ROUND(E31+(E31)*(G31/100),2)&amp;F31&amp;" = prezinta risc de neindeplinire cerinte"</f>
        <v>49,7%≤ Rez.&lt; 50,3% = prezinta risc de neindeplinire cerinte</v>
      </c>
      <c r="M31" s="45" t="str">
        <f t="shared" si="3"/>
        <v>x</v>
      </c>
      <c r="N31" s="91" t="s">
        <v>248</v>
      </c>
    </row>
    <row r="32" spans="1:14" ht="96" customHeight="1" thickBot="1">
      <c r="A32" s="22" t="s">
        <v>273</v>
      </c>
      <c r="B32" s="45" t="s">
        <v>275</v>
      </c>
      <c r="C32" s="47" t="s">
        <v>282</v>
      </c>
      <c r="D32" s="89" t="s">
        <v>283</v>
      </c>
      <c r="E32" s="89">
        <v>55</v>
      </c>
      <c r="F32" s="50" t="s">
        <v>133</v>
      </c>
      <c r="G32" s="14">
        <v>0.6</v>
      </c>
      <c r="H32" s="45" t="s">
        <v>133</v>
      </c>
      <c r="I32" s="45" t="s">
        <v>134</v>
      </c>
      <c r="J32" s="45" t="str">
        <f>"Rez.≤"&amp;ROUND(E32-(E32)*(G32/100),2)&amp;F32 &amp;" = Indeplineste cerintele specificate"</f>
        <v>Rez.≤54,67% = Indeplineste cerintele specificate</v>
      </c>
      <c r="K32" s="45" t="str">
        <f>"Rez.&gt;"&amp;ROUND(E32+(E32)*(G32/100),2)&amp;F32&amp;" = Nu indeplineste cerintele specificate"</f>
        <v>Rez.&gt;55,33% = Nu indeplineste cerintele specificate</v>
      </c>
      <c r="L32" s="45" t="str">
        <f>ROUND((E32-(E32)*(G32/100)),2)&amp;F32&amp; " &lt; Rez. ≤ "&amp;ROUND(E32+(E32)*(G32/100),2)&amp;F32&amp;" = prezinta risc de neindeplinire cerinte specificate"</f>
        <v>54,67% &lt; Rez. ≤ 55,33% = prezinta risc de neindeplinire cerinte specificate</v>
      </c>
      <c r="M32" s="45" t="str">
        <f t="shared" si="3"/>
        <v>x</v>
      </c>
      <c r="N32" s="91" t="s">
        <v>248</v>
      </c>
    </row>
    <row r="33" spans="1:14" ht="96" customHeight="1" thickBot="1">
      <c r="A33" s="22" t="s">
        <v>273</v>
      </c>
      <c r="B33" s="45" t="s">
        <v>275</v>
      </c>
      <c r="C33" s="47" t="s">
        <v>282</v>
      </c>
      <c r="D33" s="89" t="s">
        <v>284</v>
      </c>
      <c r="E33" s="89">
        <v>57</v>
      </c>
      <c r="F33" s="50" t="s">
        <v>133</v>
      </c>
      <c r="G33" s="14">
        <v>0.6</v>
      </c>
      <c r="H33" s="45" t="s">
        <v>133</v>
      </c>
      <c r="I33" s="45" t="s">
        <v>134</v>
      </c>
      <c r="J33" s="45" t="str">
        <f>"Rez.≤"&amp;ROUND(E33-(E33)*(G33/100),2)&amp;F33 &amp;" = Indeplineste cerintele specificate"</f>
        <v>Rez.≤56,66% = Indeplineste cerintele specificate</v>
      </c>
      <c r="K33" s="45" t="str">
        <f>"Rez.&gt;"&amp;ROUND(E33+(E33)*(G33/100),2)&amp;F33&amp;" = Nu indeplineste cerintele specificate"</f>
        <v>Rez.&gt;57,34% = Nu indeplineste cerintele specificate</v>
      </c>
      <c r="L33" s="45" t="str">
        <f>ROUND((E33-(E33)*(G33/100)),2)&amp;F33&amp; " &lt; Rez. ≤ "&amp;ROUND(E33+(E33)*(G33/100),2)&amp;F33&amp;" = prezinta risc de neindeplinire cerinte specificate"</f>
        <v>56,66% &lt; Rez. ≤ 57,34% = prezinta risc de neindeplinire cerinte specificate</v>
      </c>
      <c r="M33" s="45" t="str">
        <f t="shared" si="3"/>
        <v>x</v>
      </c>
      <c r="N33" s="91" t="s">
        <v>248</v>
      </c>
    </row>
    <row r="34" spans="1:14" ht="96" customHeight="1" thickBot="1">
      <c r="A34" s="22" t="s">
        <v>273</v>
      </c>
      <c r="B34" s="45" t="s">
        <v>275</v>
      </c>
      <c r="C34" s="47" t="s">
        <v>282</v>
      </c>
      <c r="D34" s="89" t="s">
        <v>285</v>
      </c>
      <c r="E34" s="89">
        <v>60</v>
      </c>
      <c r="F34" s="50" t="s">
        <v>133</v>
      </c>
      <c r="G34" s="14">
        <v>0.6</v>
      </c>
      <c r="H34" s="45" t="s">
        <v>133</v>
      </c>
      <c r="I34" s="45" t="s">
        <v>134</v>
      </c>
      <c r="J34" s="45" t="str">
        <f>"Rez.≤"&amp;ROUND(E34-(E34)*(G34/100),2)&amp;F34 &amp;" = Indeplineste cerintele specificate"</f>
        <v>Rez.≤59,64% = Indeplineste cerintele specificate</v>
      </c>
      <c r="K34" s="45" t="str">
        <f>"Rez.&gt;"&amp;ROUND(E34+(E34)*(G34/100),2)&amp;F34&amp;" = Nu indeplineste cerintele specificate"</f>
        <v>Rez.&gt;60,36% = Nu indeplineste cerintele specificate</v>
      </c>
      <c r="L34" s="45" t="str">
        <f>ROUND((E34-(E34)*(G34/100)),2)&amp;F34&amp; " &lt; Rez. ≤ "&amp;ROUND(E34+(E34)*(G34/100),2)&amp;F34&amp;" = prezinta risc de neindeplinire cerinte specificate"</f>
        <v>59,64% &lt; Rez. ≤ 60,36% = prezinta risc de neindeplinire cerinte specificate</v>
      </c>
      <c r="M34" s="45" t="str">
        <f t="shared" si="3"/>
        <v>x</v>
      </c>
      <c r="N34" s="91" t="s">
        <v>248</v>
      </c>
    </row>
    <row r="35" spans="1:14" ht="96" customHeight="1" thickBot="1">
      <c r="A35" s="22" t="s">
        <v>273</v>
      </c>
      <c r="B35" s="45" t="s">
        <v>275</v>
      </c>
      <c r="C35" s="47" t="s">
        <v>286</v>
      </c>
      <c r="D35" s="89" t="s">
        <v>287</v>
      </c>
      <c r="E35" s="89">
        <v>40</v>
      </c>
      <c r="F35" s="50" t="s">
        <v>133</v>
      </c>
      <c r="G35" s="14">
        <v>0.6</v>
      </c>
      <c r="H35" s="45" t="s">
        <v>133</v>
      </c>
      <c r="I35" s="45" t="s">
        <v>134</v>
      </c>
      <c r="J35" s="45" t="str">
        <f t="shared" ref="J35:J44" si="5">"Rez.≥"&amp;ROUND(E35+(E35)*(G35/100),2)&amp; F35 &amp;" =Indeplineste cerintele specificate"</f>
        <v>Rez.≥40,24% =Indeplineste cerintele specificate</v>
      </c>
      <c r="K35" s="45" t="str">
        <f t="shared" ref="K35:K44" si="6">"Rez.&lt;"&amp;ROUND(E35-(E35)*(G35/100),2)&amp;F35&amp;" =Nu indeplineste cerintele specificate"</f>
        <v>Rez.&lt;39,76% =Nu indeplineste cerintele specificate</v>
      </c>
      <c r="L35" s="45" t="str">
        <f t="shared" ref="L35:L44" si="7">ROUND((E35-(E35)*(G35/100)),2)&amp;F35&amp; "≤ Rez.&lt; "&amp;ROUND(E35+(E35)*(G35/100),2)&amp;F35&amp;" = prezinta risc de neindeplinire cerinte"</f>
        <v>39,76%≤ Rez.&lt; 40,24% = prezinta risc de neindeplinire cerinte</v>
      </c>
      <c r="M35" s="45" t="str">
        <f t="shared" si="3"/>
        <v>x</v>
      </c>
      <c r="N35" s="91" t="s">
        <v>248</v>
      </c>
    </row>
    <row r="36" spans="1:14" ht="100.5" customHeight="1" thickBot="1">
      <c r="A36" s="22" t="s">
        <v>273</v>
      </c>
      <c r="B36" s="45" t="s">
        <v>275</v>
      </c>
      <c r="C36" s="47" t="s">
        <v>286</v>
      </c>
      <c r="D36" s="89" t="s">
        <v>288</v>
      </c>
      <c r="E36" s="89">
        <v>30</v>
      </c>
      <c r="F36" s="50" t="s">
        <v>133</v>
      </c>
      <c r="G36" s="14">
        <v>0.6</v>
      </c>
      <c r="H36" s="45" t="s">
        <v>133</v>
      </c>
      <c r="I36" s="45" t="s">
        <v>134</v>
      </c>
      <c r="J36" s="45" t="str">
        <f t="shared" si="5"/>
        <v>Rez.≥30,18% =Indeplineste cerintele specificate</v>
      </c>
      <c r="K36" s="45" t="str">
        <f t="shared" si="6"/>
        <v>Rez.&lt;29,82% =Nu indeplineste cerintele specificate</v>
      </c>
      <c r="L36" s="45" t="str">
        <f t="shared" si="7"/>
        <v>29,82%≤ Rez.&lt; 30,18% = prezinta risc de neindeplinire cerinte</v>
      </c>
      <c r="M36" s="45" t="str">
        <f t="shared" si="3"/>
        <v>x</v>
      </c>
      <c r="N36" s="91" t="s">
        <v>248</v>
      </c>
    </row>
    <row r="37" spans="1:14" ht="96" customHeight="1" thickBot="1">
      <c r="A37" s="22" t="s">
        <v>273</v>
      </c>
      <c r="B37" s="45" t="s">
        <v>275</v>
      </c>
      <c r="C37" s="47" t="s">
        <v>286</v>
      </c>
      <c r="D37" s="89" t="s">
        <v>289</v>
      </c>
      <c r="E37" s="89">
        <v>20</v>
      </c>
      <c r="F37" s="50" t="s">
        <v>133</v>
      </c>
      <c r="G37" s="14">
        <v>0.6</v>
      </c>
      <c r="H37" s="45" t="s">
        <v>133</v>
      </c>
      <c r="I37" s="45" t="s">
        <v>134</v>
      </c>
      <c r="J37" s="45" t="str">
        <f t="shared" si="5"/>
        <v>Rez.≥20,12% =Indeplineste cerintele specificate</v>
      </c>
      <c r="K37" s="45" t="str">
        <f t="shared" si="6"/>
        <v>Rez.&lt;19,88% =Nu indeplineste cerintele specificate</v>
      </c>
      <c r="L37" s="45" t="str">
        <f t="shared" si="7"/>
        <v>19,88%≤ Rez.&lt; 20,12% = prezinta risc de neindeplinire cerinte</v>
      </c>
      <c r="M37" s="45" t="str">
        <f t="shared" si="3"/>
        <v>x</v>
      </c>
      <c r="N37" s="91" t="s">
        <v>248</v>
      </c>
    </row>
    <row r="38" spans="1:14" ht="117" customHeight="1" thickBot="1">
      <c r="A38" s="22" t="s">
        <v>273</v>
      </c>
      <c r="B38" s="45" t="s">
        <v>290</v>
      </c>
      <c r="C38" s="47" t="s">
        <v>291</v>
      </c>
      <c r="D38" s="89" t="s">
        <v>292</v>
      </c>
      <c r="E38" s="89">
        <v>8.5</v>
      </c>
      <c r="F38" s="50" t="s">
        <v>133</v>
      </c>
      <c r="G38" s="14">
        <v>1.2</v>
      </c>
      <c r="H38" s="45" t="s">
        <v>133</v>
      </c>
      <c r="I38" s="45" t="s">
        <v>134</v>
      </c>
      <c r="J38" s="45" t="str">
        <f t="shared" si="5"/>
        <v>Rez.≥8,6% =Indeplineste cerintele specificate</v>
      </c>
      <c r="K38" s="45" t="str">
        <f t="shared" si="6"/>
        <v>Rez.&lt;8,4% =Nu indeplineste cerintele specificate</v>
      </c>
      <c r="L38" s="45" t="str">
        <f t="shared" si="7"/>
        <v>8,4%≤ Rez.&lt; 8,6% = prezinta risc de neindeplinire cerinte</v>
      </c>
      <c r="M38" s="45" t="str">
        <f t="shared" si="3"/>
        <v>x</v>
      </c>
      <c r="N38" s="45"/>
    </row>
    <row r="39" spans="1:14" ht="96" customHeight="1" thickBot="1">
      <c r="A39" s="22" t="s">
        <v>273</v>
      </c>
      <c r="B39" s="45" t="s">
        <v>290</v>
      </c>
      <c r="C39" s="47" t="s">
        <v>293</v>
      </c>
      <c r="D39" s="89" t="s">
        <v>294</v>
      </c>
      <c r="E39" s="89">
        <v>8.5</v>
      </c>
      <c r="F39" s="50" t="s">
        <v>133</v>
      </c>
      <c r="G39" s="14">
        <v>1.2</v>
      </c>
      <c r="H39" s="45" t="s">
        <v>133</v>
      </c>
      <c r="I39" s="45" t="s">
        <v>134</v>
      </c>
      <c r="J39" s="45" t="str">
        <f t="shared" si="5"/>
        <v>Rez.≥8,6% =Indeplineste cerintele specificate</v>
      </c>
      <c r="K39" s="45" t="str">
        <f t="shared" si="6"/>
        <v>Rez.&lt;8,4% =Nu indeplineste cerintele specificate</v>
      </c>
      <c r="L39" s="45" t="str">
        <f t="shared" si="7"/>
        <v>8,4%≤ Rez.&lt; 8,6% = prezinta risc de neindeplinire cerinte</v>
      </c>
      <c r="M39" s="45" t="str">
        <f t="shared" si="3"/>
        <v>x</v>
      </c>
      <c r="N39" s="45"/>
    </row>
    <row r="40" spans="1:14" ht="96" customHeight="1" thickBot="1">
      <c r="A40" s="22" t="s">
        <v>273</v>
      </c>
      <c r="B40" s="45" t="s">
        <v>290</v>
      </c>
      <c r="C40" s="47" t="s">
        <v>293</v>
      </c>
      <c r="D40" s="89" t="s">
        <v>295</v>
      </c>
      <c r="E40" s="89">
        <v>10</v>
      </c>
      <c r="F40" s="50" t="s">
        <v>133</v>
      </c>
      <c r="G40" s="14">
        <v>1.2</v>
      </c>
      <c r="H40" s="45" t="s">
        <v>133</v>
      </c>
      <c r="I40" s="45" t="s">
        <v>134</v>
      </c>
      <c r="J40" s="45" t="str">
        <f t="shared" si="5"/>
        <v>Rez.≥10,12% =Indeplineste cerintele specificate</v>
      </c>
      <c r="K40" s="45" t="str">
        <f t="shared" si="6"/>
        <v>Rez.&lt;9,88% =Nu indeplineste cerintele specificate</v>
      </c>
      <c r="L40" s="45" t="str">
        <f t="shared" si="7"/>
        <v>9,88%≤ Rez.&lt; 10,12% = prezinta risc de neindeplinire cerinte</v>
      </c>
      <c r="M40" s="45" t="str">
        <f t="shared" si="3"/>
        <v>x</v>
      </c>
      <c r="N40" s="45"/>
    </row>
    <row r="41" spans="1:14" ht="96" customHeight="1" thickBot="1">
      <c r="A41" s="22" t="s">
        <v>273</v>
      </c>
      <c r="B41" s="45" t="s">
        <v>290</v>
      </c>
      <c r="C41" s="47" t="s">
        <v>293</v>
      </c>
      <c r="D41" s="89" t="s">
        <v>296</v>
      </c>
      <c r="E41" s="89">
        <v>11</v>
      </c>
      <c r="F41" s="50" t="s">
        <v>133</v>
      </c>
      <c r="G41" s="14">
        <v>1.2</v>
      </c>
      <c r="H41" s="45" t="s">
        <v>133</v>
      </c>
      <c r="I41" s="45" t="s">
        <v>134</v>
      </c>
      <c r="J41" s="45" t="str">
        <f t="shared" si="5"/>
        <v>Rez.≥11,13% =Indeplineste cerintele specificate</v>
      </c>
      <c r="K41" s="45" t="str">
        <f t="shared" si="6"/>
        <v>Rez.&lt;10,87% =Nu indeplineste cerintele specificate</v>
      </c>
      <c r="L41" s="45" t="str">
        <f t="shared" si="7"/>
        <v>10,87%≤ Rez.&lt; 11,13% = prezinta risc de neindeplinire cerinte</v>
      </c>
      <c r="M41" s="45" t="str">
        <f t="shared" si="3"/>
        <v>x</v>
      </c>
      <c r="N41" s="45"/>
    </row>
    <row r="42" spans="1:14" ht="96" customHeight="1" thickBot="1">
      <c r="A42" s="22" t="s">
        <v>273</v>
      </c>
      <c r="B42" s="45" t="s">
        <v>290</v>
      </c>
      <c r="C42" s="47" t="s">
        <v>297</v>
      </c>
      <c r="D42" s="89" t="s">
        <v>298</v>
      </c>
      <c r="E42" s="89">
        <v>14</v>
      </c>
      <c r="F42" s="50" t="s">
        <v>133</v>
      </c>
      <c r="G42" s="14">
        <v>2.6</v>
      </c>
      <c r="H42" s="45" t="s">
        <v>133</v>
      </c>
      <c r="I42" s="45" t="s">
        <v>134</v>
      </c>
      <c r="J42" s="45" t="str">
        <f t="shared" si="5"/>
        <v>Rez.≥14,36% =Indeplineste cerintele specificate</v>
      </c>
      <c r="K42" s="45" t="str">
        <f t="shared" si="6"/>
        <v>Rez.&lt;13,64% =Nu indeplineste cerintele specificate</v>
      </c>
      <c r="L42" s="45" t="str">
        <f t="shared" si="7"/>
        <v>13,64%≤ Rez.&lt; 14,36% = prezinta risc de neindeplinire cerinte</v>
      </c>
      <c r="M42" s="45" t="str">
        <f t="shared" si="3"/>
        <v>x</v>
      </c>
      <c r="N42" s="45"/>
    </row>
    <row r="43" spans="1:14" ht="96" customHeight="1" thickBot="1">
      <c r="A43" s="22" t="s">
        <v>273</v>
      </c>
      <c r="B43" s="45" t="s">
        <v>290</v>
      </c>
      <c r="C43" s="47" t="s">
        <v>297</v>
      </c>
      <c r="D43" s="89" t="s">
        <v>299</v>
      </c>
      <c r="E43" s="89">
        <v>11</v>
      </c>
      <c r="F43" s="50" t="s">
        <v>133</v>
      </c>
      <c r="G43" s="14">
        <v>2.6</v>
      </c>
      <c r="H43" s="45" t="s">
        <v>133</v>
      </c>
      <c r="I43" s="45" t="s">
        <v>134</v>
      </c>
      <c r="J43" s="45" t="str">
        <f t="shared" si="5"/>
        <v>Rez.≥11,29% =Indeplineste cerintele specificate</v>
      </c>
      <c r="K43" s="45" t="str">
        <f t="shared" si="6"/>
        <v>Rez.&lt;10,71% =Nu indeplineste cerintele specificate</v>
      </c>
      <c r="L43" s="45" t="str">
        <f t="shared" si="7"/>
        <v>10,71%≤ Rez.&lt; 11,29% = prezinta risc de neindeplinire cerinte</v>
      </c>
      <c r="M43" s="45" t="str">
        <f t="shared" si="3"/>
        <v>x</v>
      </c>
      <c r="N43" s="45"/>
    </row>
    <row r="44" spans="1:14" ht="96" customHeight="1" thickBot="1">
      <c r="A44" s="22" t="s">
        <v>273</v>
      </c>
      <c r="B44" s="45" t="s">
        <v>290</v>
      </c>
      <c r="C44" s="47" t="s">
        <v>297</v>
      </c>
      <c r="D44" s="89" t="s">
        <v>300</v>
      </c>
      <c r="E44" s="89">
        <v>8.5</v>
      </c>
      <c r="F44" s="50" t="s">
        <v>133</v>
      </c>
      <c r="G44" s="14">
        <v>2.6</v>
      </c>
      <c r="H44" s="45" t="s">
        <v>133</v>
      </c>
      <c r="I44" s="45" t="s">
        <v>134</v>
      </c>
      <c r="J44" s="45" t="str">
        <f t="shared" si="5"/>
        <v>Rez.≥8,72% =Indeplineste cerintele specificate</v>
      </c>
      <c r="K44" s="45" t="str">
        <f t="shared" si="6"/>
        <v>Rez.&lt;8,28% =Nu indeplineste cerintele specificate</v>
      </c>
      <c r="L44" s="45" t="str">
        <f t="shared" si="7"/>
        <v>8,28%≤ Rez.&lt; 8,72% = prezinta risc de neindeplinire cerinte</v>
      </c>
      <c r="M44" s="45" t="str">
        <f t="shared" si="3"/>
        <v>x</v>
      </c>
      <c r="N44" s="45"/>
    </row>
    <row r="45" spans="1:14" ht="96" customHeight="1" thickBot="1">
      <c r="A45" s="22" t="s">
        <v>273</v>
      </c>
      <c r="B45" s="45" t="s">
        <v>290</v>
      </c>
      <c r="C45" s="47" t="s">
        <v>139</v>
      </c>
      <c r="D45" s="89" t="s">
        <v>301</v>
      </c>
      <c r="E45" s="89" t="s">
        <v>141</v>
      </c>
      <c r="F45" s="50" t="s">
        <v>133</v>
      </c>
      <c r="G45" s="14">
        <v>0.6</v>
      </c>
      <c r="H45" s="45" t="s">
        <v>133</v>
      </c>
      <c r="I45" s="45" t="s">
        <v>142</v>
      </c>
      <c r="J45" s="45" t="s">
        <v>142</v>
      </c>
      <c r="K45" s="45" t="s">
        <v>142</v>
      </c>
      <c r="L45" s="45" t="s">
        <v>142</v>
      </c>
      <c r="M45" s="45" t="str">
        <f t="shared" si="3"/>
        <v>Neaplicabil ptr. ca nu exista limita de specificatie</v>
      </c>
      <c r="N45" s="45"/>
    </row>
    <row r="46" spans="1:14" ht="95.25" customHeight="1" thickBot="1">
      <c r="A46" s="22" t="s">
        <v>273</v>
      </c>
      <c r="B46" s="45" t="s">
        <v>290</v>
      </c>
      <c r="C46" s="47" t="s">
        <v>302</v>
      </c>
      <c r="D46" s="89" t="s">
        <v>303</v>
      </c>
      <c r="E46" s="89">
        <v>4</v>
      </c>
      <c r="F46" s="50" t="s">
        <v>133</v>
      </c>
      <c r="G46" s="14">
        <v>3.8</v>
      </c>
      <c r="H46" s="45" t="s">
        <v>133</v>
      </c>
      <c r="I46" s="45" t="s">
        <v>134</v>
      </c>
      <c r="J46" s="45" t="str">
        <f>"Rez.≤"&amp;ROUND(E46-(E46)*(G46/100),2)&amp;F46 &amp;" = Indeplineste cerintele specificate"</f>
        <v>Rez.≤3,85% = Indeplineste cerintele specificate</v>
      </c>
      <c r="K46" s="45" t="str">
        <f>"Rez.&gt;"&amp;ROUND(E46+(E46)*(G46/100),2)&amp;F46&amp;" = Nu indeplineste cerintele specificate"</f>
        <v>Rez.&gt;4,15% = Nu indeplineste cerintele specificate</v>
      </c>
      <c r="L46" s="45" t="str">
        <f>ROUND((E46-(E46)*(G46/100)),2)&amp;F46&amp; " &lt; Rez. ≤ "&amp;ROUND(E46+(E46)*(G46/100),2)&amp;F46&amp;" = prezinta risc de neindeplinire cerinte specificate"</f>
        <v>3,85% &lt; Rez. ≤ 4,15% = prezinta risc de neindeplinire cerinte specificate</v>
      </c>
      <c r="M46" s="94" t="str">
        <f t="shared" si="3"/>
        <v>x</v>
      </c>
      <c r="N46" s="94" t="s">
        <v>304</v>
      </c>
    </row>
    <row r="47" spans="1:14" ht="155.25" customHeight="1">
      <c r="A47" s="22" t="s">
        <v>273</v>
      </c>
      <c r="B47" s="45" t="s">
        <v>290</v>
      </c>
      <c r="C47" s="47" t="s">
        <v>302</v>
      </c>
      <c r="D47" s="89" t="s">
        <v>305</v>
      </c>
      <c r="E47" s="89">
        <v>5</v>
      </c>
      <c r="F47" s="50" t="s">
        <v>133</v>
      </c>
      <c r="G47" s="14">
        <v>3.8</v>
      </c>
      <c r="H47" s="45" t="s">
        <v>133</v>
      </c>
      <c r="I47" s="45" t="s">
        <v>134</v>
      </c>
      <c r="J47" s="45" t="str">
        <f>"Rez.≤"&amp;ROUND(E47-(E47)*(G47/100),2)&amp;F47 &amp;" = Indeplineste cerintele specificate"</f>
        <v>Rez.≤4,81% = Indeplineste cerintele specificate</v>
      </c>
      <c r="K47" s="45" t="str">
        <f>"Rez.&gt;"&amp;ROUND(E47+(E47)*(G47/100),2)&amp;F47&amp;" = Nu indeplineste cerintele specificate"</f>
        <v>Rez.&gt;5,19% = Nu indeplineste cerintele specificate</v>
      </c>
      <c r="L47" s="45" t="str">
        <f>ROUND((E47-(E47)*(G47/100)),2)&amp;F47&amp; " &lt; Rez. ≤ "&amp;ROUND(E47+(E47)*(G47/100),2)&amp;F47&amp;" = prezinta risc de neindeplinire cerinte specificate"</f>
        <v>4,81% &lt; Rez. ≤ 5,19% = prezinta risc de neindeplinire cerinte specificate</v>
      </c>
      <c r="M47" s="94" t="str">
        <f t="shared" si="3"/>
        <v>x</v>
      </c>
      <c r="N47" s="94" t="s">
        <v>304</v>
      </c>
    </row>
    <row r="48" spans="1:14" ht="155.25" customHeight="1">
      <c r="A48" s="22" t="s">
        <v>252</v>
      </c>
      <c r="B48" s="45"/>
      <c r="C48" s="47"/>
      <c r="D48" s="89"/>
      <c r="E48" s="89"/>
      <c r="F48" s="50"/>
      <c r="G48" s="14"/>
      <c r="H48" s="45"/>
      <c r="I48" s="45"/>
      <c r="J48" s="45"/>
      <c r="K48" s="45"/>
      <c r="L48" s="45"/>
      <c r="M48" s="94"/>
      <c r="N48" s="94"/>
    </row>
    <row r="49" spans="1:14" ht="159.75" customHeight="1">
      <c r="A49" s="95" t="s">
        <v>273</v>
      </c>
      <c r="B49" s="96" t="s">
        <v>306</v>
      </c>
      <c r="C49" s="97" t="s">
        <v>139</v>
      </c>
      <c r="D49" s="52" t="s">
        <v>140</v>
      </c>
      <c r="E49" s="98">
        <v>0</v>
      </c>
      <c r="F49" s="50" t="s">
        <v>133</v>
      </c>
      <c r="G49" s="99" t="s">
        <v>141</v>
      </c>
      <c r="H49" s="100" t="s">
        <v>133</v>
      </c>
      <c r="I49" s="100" t="s">
        <v>142</v>
      </c>
      <c r="J49" s="96" t="s">
        <v>143</v>
      </c>
      <c r="K49" s="96" t="s">
        <v>143</v>
      </c>
      <c r="L49" s="96" t="s">
        <v>143</v>
      </c>
      <c r="M49" s="101" t="str">
        <f t="shared" si="3"/>
        <v>Neaplicabil ptr. ca nu exista limita de specificatie</v>
      </c>
      <c r="N49" s="94"/>
    </row>
    <row r="50" spans="1:14" ht="15.75" thickBot="1"/>
    <row r="51" spans="1:14" ht="15.75" thickBot="1">
      <c r="A51" s="14" t="s">
        <v>144</v>
      </c>
      <c r="N51" s="55"/>
    </row>
    <row r="52" spans="1:14" ht="15.75" thickBot="1">
      <c r="A52" s="56" t="s">
        <v>145</v>
      </c>
      <c r="B52" s="404" t="s">
        <v>146</v>
      </c>
      <c r="C52" s="404"/>
      <c r="D52" s="404"/>
      <c r="E52" s="404"/>
      <c r="F52" s="404"/>
      <c r="G52" s="404"/>
      <c r="H52" s="404"/>
      <c r="I52" s="404"/>
      <c r="J52" s="404"/>
      <c r="K52" s="404"/>
      <c r="L52" s="404"/>
      <c r="M52" s="404"/>
      <c r="N52" s="55"/>
    </row>
    <row r="53" spans="1:14" ht="15.75" thickBot="1">
      <c r="A53" s="14" t="s">
        <v>147</v>
      </c>
      <c r="B53" s="404" t="s">
        <v>148</v>
      </c>
      <c r="C53" s="404"/>
      <c r="D53" s="404"/>
      <c r="E53" s="404"/>
      <c r="F53" s="404"/>
      <c r="G53" s="404"/>
      <c r="H53" s="404"/>
      <c r="I53" s="404"/>
      <c r="J53" s="404"/>
      <c r="K53" s="404"/>
      <c r="L53" s="404"/>
      <c r="M53" s="404"/>
      <c r="N53" s="55"/>
    </row>
    <row r="54" spans="1:14" ht="15.75" thickBot="1">
      <c r="A54" s="14" t="s">
        <v>162</v>
      </c>
      <c r="B54" s="404" t="s">
        <v>150</v>
      </c>
      <c r="C54" s="404"/>
      <c r="D54" s="404"/>
      <c r="E54" s="404"/>
      <c r="F54" s="404"/>
      <c r="G54" s="404"/>
      <c r="H54" s="404"/>
      <c r="I54" s="404"/>
      <c r="J54" s="404"/>
      <c r="K54" s="404"/>
      <c r="L54" s="404"/>
      <c r="M54" s="404"/>
    </row>
    <row r="55" spans="1:14">
      <c r="A55" s="14" t="s">
        <v>307</v>
      </c>
      <c r="B55" s="404" t="s">
        <v>308</v>
      </c>
      <c r="C55" s="404"/>
      <c r="D55" s="404"/>
      <c r="E55" s="404"/>
      <c r="F55" s="404"/>
      <c r="G55" s="404"/>
      <c r="H55" s="404"/>
      <c r="I55" s="404"/>
      <c r="J55" s="404"/>
      <c r="K55" s="404"/>
      <c r="L55" s="404"/>
      <c r="M55" s="404"/>
    </row>
    <row r="56" spans="1:14">
      <c r="A56" s="14" t="s">
        <v>309</v>
      </c>
      <c r="B56" s="401" t="s">
        <v>310</v>
      </c>
      <c r="C56" s="401"/>
      <c r="D56" s="401"/>
      <c r="E56" s="401"/>
      <c r="F56" s="401"/>
      <c r="G56" s="401"/>
      <c r="H56" s="401"/>
      <c r="I56" s="401"/>
      <c r="J56" s="401"/>
      <c r="K56" s="401"/>
      <c r="L56" s="401"/>
      <c r="M56" s="401"/>
    </row>
    <row r="58" spans="1:14">
      <c r="B58" s="408"/>
      <c r="C58" s="408"/>
      <c r="D58" s="408"/>
      <c r="E58" s="408"/>
      <c r="F58" s="408"/>
      <c r="G58" s="408"/>
      <c r="H58" s="408"/>
      <c r="I58" s="408"/>
      <c r="J58" s="408"/>
      <c r="K58" s="408"/>
      <c r="L58" s="408"/>
      <c r="M58" s="408"/>
    </row>
  </sheetData>
  <mergeCells count="8">
    <mergeCell ref="B56:M56"/>
    <mergeCell ref="B58:M58"/>
    <mergeCell ref="G4:H4"/>
    <mergeCell ref="J4:M4"/>
    <mergeCell ref="B52:M52"/>
    <mergeCell ref="B53:M53"/>
    <mergeCell ref="B54:M54"/>
    <mergeCell ref="B55:M55"/>
  </mergeCells>
  <dataValidations count="1">
    <dataValidation type="list" allowBlank="1" showInputMessage="1" showErrorMessage="1" sqref="I5:I49" xr:uid="{614D3660-287A-47BE-A8C9-66ECBABEE331}">
      <formula1>ia_in_considerare_incertitudinea_de_masurare__WIM</formula1>
    </dataValidation>
  </dataValidations>
  <hyperlinks>
    <hyperlink ref="B2" location="Cuprins!A1" display="Cuprins!A1" xr:uid="{97008B93-E97B-4CFD-9BFB-B2EEFAB9BB14}"/>
  </hyperlinks>
  <pageMargins left="0.25" right="0.17755681818181801" top="0.75" bottom="0.90625000000000011" header="0.30000000000000004" footer="0.30000000000000004"/>
  <pageSetup paperSize="9" scale="75" fitToWidth="0" fitToHeight="0" orientation="landscape" r:id="rId1"/>
  <headerFooter>
    <oddHeader>&amp;L&amp;"-,Bold"Chimie si radioactivitate&amp;C&amp;"-,Bold"Matricea de corespondență a regulilor de decizie aplicate 
pentru încercările efectate de către IISPV</oddHeader>
    <oddFooter>&amp;L&amp;8Rez. = Rezultat analiza
"&lt;" = mai mic
"&gt;" = mai mare
"≥" = mai mare s-au egal
"≤" = mai mic sau egal&amp;CCod F4-PG13                                                     Ed I Rev 01 / Data 08.03.2021   &amp;RPag.&amp;P din &amp;N</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189397-2411-4DD5-9B1E-C68A2A8C9A78}">
  <dimension ref="A1:N21"/>
  <sheetViews>
    <sheetView view="pageLayout" topLeftCell="A10" zoomScaleNormal="100" workbookViewId="0">
      <selection activeCell="B2" sqref="B2"/>
    </sheetView>
  </sheetViews>
  <sheetFormatPr defaultRowHeight="15"/>
  <cols>
    <col min="1" max="1" width="28.5703125" style="26" customWidth="1"/>
    <col min="2" max="2" width="15.42578125" style="26" customWidth="1"/>
    <col min="3" max="3" width="18.7109375" style="26" customWidth="1"/>
    <col min="4" max="4" width="13.28515625" style="26" customWidth="1"/>
    <col min="5" max="5" width="13" style="26" customWidth="1"/>
    <col min="6" max="6" width="4.85546875" style="26" customWidth="1"/>
    <col min="7" max="7" width="10.42578125" style="26" customWidth="1"/>
    <col min="8" max="8" width="2.85546875" style="26" customWidth="1"/>
    <col min="9" max="9" width="12.28515625" style="26" customWidth="1"/>
    <col min="10" max="10" width="12" style="26" customWidth="1"/>
    <col min="11" max="11" width="11.5703125" style="26" customWidth="1"/>
    <col min="12" max="12" width="16.5703125" style="26" customWidth="1"/>
    <col min="13" max="13" width="12.5703125" style="26" customWidth="1"/>
    <col min="14" max="14" width="9.140625" style="26" customWidth="1"/>
    <col min="15" max="15" width="25.5703125" style="26" customWidth="1"/>
    <col min="16" max="16" width="14.7109375" style="26" customWidth="1"/>
    <col min="17" max="17" width="9.140625" style="26" customWidth="1"/>
    <col min="18" max="16384" width="9.140625" style="26"/>
  </cols>
  <sheetData>
    <row r="1" spans="1:14">
      <c r="A1" s="26" t="s">
        <v>311</v>
      </c>
      <c r="I1" s="27" t="s">
        <v>109</v>
      </c>
      <c r="J1" s="28">
        <v>3</v>
      </c>
      <c r="K1" s="28" t="s">
        <v>110</v>
      </c>
      <c r="L1" s="59" t="s">
        <v>312</v>
      </c>
    </row>
    <row r="2" spans="1:14" ht="15.75" thickBot="1">
      <c r="A2" s="26" t="s">
        <v>112</v>
      </c>
      <c r="B2" s="29" t="s">
        <v>113</v>
      </c>
      <c r="I2" s="30" t="s">
        <v>114</v>
      </c>
      <c r="J2" s="31"/>
      <c r="K2" s="32" t="s">
        <v>115</v>
      </c>
      <c r="L2" s="30"/>
    </row>
    <row r="3" spans="1:14">
      <c r="A3" s="33" t="s">
        <v>116</v>
      </c>
      <c r="B3" s="34"/>
      <c r="C3" s="35" t="s">
        <v>117</v>
      </c>
      <c r="D3" s="35"/>
      <c r="E3" s="36"/>
      <c r="F3" s="37"/>
      <c r="G3" s="38"/>
      <c r="H3" s="39"/>
      <c r="I3" s="40" t="s">
        <v>118</v>
      </c>
      <c r="J3" s="39"/>
      <c r="K3" s="39"/>
      <c r="L3" s="39"/>
      <c r="M3" s="39"/>
      <c r="N3" s="41"/>
    </row>
    <row r="4" spans="1:14" ht="61.5" customHeight="1">
      <c r="A4" s="396" t="s">
        <v>2</v>
      </c>
      <c r="B4" s="396" t="s">
        <v>119</v>
      </c>
      <c r="C4" s="303" t="s">
        <v>120</v>
      </c>
      <c r="D4" s="43" t="s">
        <v>121</v>
      </c>
      <c r="E4" s="304" t="s">
        <v>122</v>
      </c>
      <c r="F4" s="44" t="s">
        <v>123</v>
      </c>
      <c r="G4" s="402" t="s">
        <v>124</v>
      </c>
      <c r="H4" s="402"/>
      <c r="I4" s="396" t="s">
        <v>125</v>
      </c>
      <c r="J4" s="403" t="s">
        <v>126</v>
      </c>
      <c r="K4" s="403"/>
      <c r="L4" s="409"/>
      <c r="M4" s="403"/>
      <c r="N4" s="45" t="s">
        <v>127</v>
      </c>
    </row>
    <row r="5" spans="1:14" ht="114.75" customHeight="1">
      <c r="A5" s="169" t="s">
        <v>313</v>
      </c>
      <c r="B5" s="299" t="s">
        <v>314</v>
      </c>
      <c r="C5" s="302" t="s">
        <v>315</v>
      </c>
      <c r="D5" s="281" t="s">
        <v>316</v>
      </c>
      <c r="E5" s="175" t="s">
        <v>317</v>
      </c>
      <c r="F5" s="301" t="s">
        <v>318</v>
      </c>
      <c r="G5" s="283" t="s">
        <v>319</v>
      </c>
      <c r="H5" s="176" t="s">
        <v>318</v>
      </c>
      <c r="I5" s="176" t="s">
        <v>183</v>
      </c>
      <c r="J5" s="176" t="s">
        <v>142</v>
      </c>
      <c r="K5" s="296" t="s">
        <v>142</v>
      </c>
      <c r="L5" s="176" t="s">
        <v>142</v>
      </c>
      <c r="M5" s="219" t="s">
        <v>320</v>
      </c>
      <c r="N5" s="176"/>
    </row>
    <row r="6" spans="1:14" ht="110.25" customHeight="1">
      <c r="A6" s="169" t="s">
        <v>313</v>
      </c>
      <c r="B6" s="299" t="s">
        <v>314</v>
      </c>
      <c r="C6" s="396" t="s">
        <v>321</v>
      </c>
      <c r="D6" s="281" t="s">
        <v>316</v>
      </c>
      <c r="E6" s="14" t="s">
        <v>317</v>
      </c>
      <c r="F6" s="301" t="s">
        <v>133</v>
      </c>
      <c r="G6" s="282" t="s">
        <v>322</v>
      </c>
      <c r="H6" s="176" t="s">
        <v>133</v>
      </c>
      <c r="I6" s="283" t="s">
        <v>183</v>
      </c>
      <c r="J6" s="176" t="s">
        <v>142</v>
      </c>
      <c r="K6" s="296" t="s">
        <v>142</v>
      </c>
      <c r="L6" s="176" t="s">
        <v>142</v>
      </c>
      <c r="M6" s="219" t="s">
        <v>320</v>
      </c>
      <c r="N6" s="176"/>
    </row>
    <row r="7" spans="1:14" ht="112.5" customHeight="1">
      <c r="A7" s="280" t="s">
        <v>323</v>
      </c>
      <c r="B7" s="299" t="s">
        <v>268</v>
      </c>
      <c r="C7" s="300" t="s">
        <v>324</v>
      </c>
      <c r="D7" s="209" t="s">
        <v>268</v>
      </c>
      <c r="E7" s="26" t="s">
        <v>317</v>
      </c>
      <c r="F7" s="293" t="s">
        <v>318</v>
      </c>
      <c r="G7" s="283" t="s">
        <v>319</v>
      </c>
      <c r="H7" s="176" t="s">
        <v>318</v>
      </c>
      <c r="I7" s="283" t="s">
        <v>183</v>
      </c>
      <c r="J7" s="176" t="s">
        <v>142</v>
      </c>
      <c r="K7" s="296" t="s">
        <v>142</v>
      </c>
      <c r="L7" s="176" t="s">
        <v>142</v>
      </c>
      <c r="M7" s="219" t="s">
        <v>320</v>
      </c>
      <c r="N7" s="176"/>
    </row>
    <row r="8" spans="1:14" ht="103.5" customHeight="1">
      <c r="A8" s="288" t="s">
        <v>323</v>
      </c>
      <c r="B8" s="297" t="s">
        <v>271</v>
      </c>
      <c r="C8" s="300" t="s">
        <v>324</v>
      </c>
      <c r="D8" s="298" t="s">
        <v>271</v>
      </c>
      <c r="E8" s="282" t="s">
        <v>317</v>
      </c>
      <c r="F8" s="305" t="s">
        <v>318</v>
      </c>
      <c r="G8" s="45" t="s">
        <v>319</v>
      </c>
      <c r="H8" s="219" t="s">
        <v>318</v>
      </c>
      <c r="I8" s="279" t="s">
        <v>183</v>
      </c>
      <c r="J8" s="176" t="s">
        <v>142</v>
      </c>
      <c r="K8" s="296" t="s">
        <v>142</v>
      </c>
      <c r="L8" s="176" t="s">
        <v>142</v>
      </c>
      <c r="M8" s="219" t="s">
        <v>320</v>
      </c>
      <c r="N8" s="45"/>
    </row>
    <row r="9" spans="1:14" ht="92.25" customHeight="1">
      <c r="A9" s="284" t="s">
        <v>325</v>
      </c>
      <c r="B9" s="291" t="s">
        <v>268</v>
      </c>
      <c r="C9" s="300" t="s">
        <v>326</v>
      </c>
      <c r="D9" s="291" t="s">
        <v>268</v>
      </c>
      <c r="E9" s="282" t="s">
        <v>317</v>
      </c>
      <c r="F9" s="153" t="s">
        <v>133</v>
      </c>
      <c r="G9" s="26">
        <v>9</v>
      </c>
      <c r="H9" s="295" t="s">
        <v>133</v>
      </c>
      <c r="I9" s="54" t="s">
        <v>183</v>
      </c>
      <c r="J9" s="176" t="s">
        <v>142</v>
      </c>
      <c r="K9" s="296" t="s">
        <v>142</v>
      </c>
      <c r="L9" s="176" t="s">
        <v>142</v>
      </c>
      <c r="M9" s="219" t="s">
        <v>320</v>
      </c>
      <c r="N9" s="295"/>
    </row>
    <row r="10" spans="1:14" ht="93.75" customHeight="1">
      <c r="A10" s="280" t="s">
        <v>325</v>
      </c>
      <c r="B10" s="170" t="s">
        <v>271</v>
      </c>
      <c r="C10" s="300" t="s">
        <v>327</v>
      </c>
      <c r="D10" s="170" t="s">
        <v>271</v>
      </c>
      <c r="E10" s="282" t="s">
        <v>317</v>
      </c>
      <c r="F10" s="153" t="s">
        <v>133</v>
      </c>
      <c r="G10" s="282" t="s">
        <v>328</v>
      </c>
      <c r="H10" s="176" t="s">
        <v>133</v>
      </c>
      <c r="I10" s="283" t="s">
        <v>183</v>
      </c>
      <c r="J10" s="176" t="s">
        <v>142</v>
      </c>
      <c r="K10" s="296" t="s">
        <v>142</v>
      </c>
      <c r="L10" s="176" t="s">
        <v>142</v>
      </c>
      <c r="M10" s="219" t="s">
        <v>320</v>
      </c>
      <c r="N10" s="176"/>
    </row>
    <row r="11" spans="1:14" ht="58.5" customHeight="1">
      <c r="A11" s="288" t="s">
        <v>329</v>
      </c>
      <c r="B11" s="22" t="s">
        <v>268</v>
      </c>
      <c r="C11" s="289" t="s">
        <v>330</v>
      </c>
      <c r="D11" s="22" t="s">
        <v>268</v>
      </c>
      <c r="E11" s="279" t="s">
        <v>331</v>
      </c>
      <c r="F11" s="153"/>
      <c r="G11" s="290" t="s">
        <v>332</v>
      </c>
      <c r="H11" s="45" t="s">
        <v>133</v>
      </c>
      <c r="I11" s="279" t="s">
        <v>183</v>
      </c>
      <c r="J11" s="176" t="s">
        <v>142</v>
      </c>
      <c r="K11" s="296" t="s">
        <v>142</v>
      </c>
      <c r="L11" s="176" t="s">
        <v>142</v>
      </c>
      <c r="M11" s="289" t="s">
        <v>330</v>
      </c>
      <c r="N11" s="45"/>
    </row>
    <row r="12" spans="1:14" ht="63" customHeight="1">
      <c r="A12" s="285" t="s">
        <v>329</v>
      </c>
      <c r="B12" s="292" t="s">
        <v>271</v>
      </c>
      <c r="C12" s="289" t="s">
        <v>330</v>
      </c>
      <c r="D12" s="292" t="s">
        <v>271</v>
      </c>
      <c r="E12" s="287" t="s">
        <v>333</v>
      </c>
      <c r="F12" s="294"/>
      <c r="G12" s="286" t="s">
        <v>334</v>
      </c>
      <c r="H12" s="237" t="s">
        <v>133</v>
      </c>
      <c r="I12" s="287" t="s">
        <v>183</v>
      </c>
      <c r="J12" s="45" t="s">
        <v>142</v>
      </c>
      <c r="K12" s="306" t="s">
        <v>142</v>
      </c>
      <c r="L12" s="45" t="s">
        <v>142</v>
      </c>
      <c r="M12" s="289" t="s">
        <v>330</v>
      </c>
      <c r="N12" s="237"/>
    </row>
    <row r="14" spans="1:14" ht="15.75" thickBot="1">
      <c r="A14" s="14" t="s">
        <v>144</v>
      </c>
      <c r="N14" s="55"/>
    </row>
    <row r="15" spans="1:14" ht="15.75" thickBot="1">
      <c r="A15" s="56" t="s">
        <v>145</v>
      </c>
      <c r="B15" s="404" t="s">
        <v>146</v>
      </c>
      <c r="C15" s="404"/>
      <c r="D15" s="404"/>
      <c r="E15" s="404"/>
      <c r="F15" s="404"/>
      <c r="G15" s="404"/>
      <c r="H15" s="404"/>
      <c r="I15" s="404"/>
      <c r="J15" s="404"/>
      <c r="K15" s="404"/>
      <c r="L15" s="404"/>
      <c r="M15" s="404"/>
      <c r="N15" s="55"/>
    </row>
    <row r="16" spans="1:14" ht="15.75" thickBot="1">
      <c r="A16" s="14" t="s">
        <v>147</v>
      </c>
      <c r="B16" s="404" t="s">
        <v>148</v>
      </c>
      <c r="C16" s="404"/>
      <c r="D16" s="404"/>
      <c r="E16" s="404"/>
      <c r="F16" s="404"/>
      <c r="G16" s="404"/>
      <c r="H16" s="404"/>
      <c r="I16" s="404"/>
      <c r="J16" s="404"/>
      <c r="K16" s="404"/>
      <c r="L16" s="404"/>
      <c r="M16" s="404"/>
      <c r="N16" s="55"/>
    </row>
    <row r="17" spans="1:13" ht="15.75" thickBot="1">
      <c r="A17" s="56" t="s">
        <v>212</v>
      </c>
      <c r="B17" s="404" t="s">
        <v>335</v>
      </c>
      <c r="C17" s="404"/>
      <c r="D17" s="404"/>
      <c r="E17" s="404"/>
      <c r="F17" s="404"/>
      <c r="G17" s="404"/>
      <c r="H17" s="404"/>
      <c r="I17" s="404"/>
      <c r="J17" s="404"/>
      <c r="K17" s="404"/>
      <c r="L17" s="404"/>
      <c r="M17" s="404"/>
    </row>
    <row r="18" spans="1:13" ht="15.75" thickBot="1">
      <c r="A18" s="14" t="s">
        <v>336</v>
      </c>
      <c r="B18" s="404" t="s">
        <v>150</v>
      </c>
      <c r="C18" s="404"/>
      <c r="D18" s="404"/>
      <c r="E18" s="404"/>
      <c r="F18" s="404"/>
      <c r="G18" s="404"/>
      <c r="H18" s="404"/>
      <c r="I18" s="404"/>
      <c r="J18" s="404"/>
      <c r="K18" s="404"/>
      <c r="L18" s="404"/>
      <c r="M18" s="404"/>
    </row>
    <row r="19" spans="1:13">
      <c r="A19" s="14" t="s">
        <v>337</v>
      </c>
      <c r="B19" s="401" t="s">
        <v>338</v>
      </c>
      <c r="C19" s="401"/>
      <c r="D19" s="401"/>
      <c r="E19" s="401"/>
      <c r="F19" s="401"/>
      <c r="G19" s="401"/>
      <c r="H19" s="401"/>
      <c r="I19" s="401"/>
      <c r="J19" s="401"/>
      <c r="K19" s="401"/>
      <c r="L19" s="401"/>
      <c r="M19" s="401"/>
    </row>
    <row r="20" spans="1:13" ht="15.75" thickBot="1">
      <c r="A20" s="14"/>
      <c r="B20" s="401"/>
      <c r="C20" s="401"/>
      <c r="D20" s="401"/>
      <c r="E20" s="401"/>
      <c r="F20" s="401"/>
      <c r="G20" s="401"/>
      <c r="H20" s="401"/>
      <c r="I20" s="401"/>
      <c r="J20" s="401"/>
      <c r="K20" s="401"/>
      <c r="L20" s="401"/>
      <c r="M20" s="401"/>
    </row>
    <row r="21" spans="1:13" ht="15.75" thickBot="1">
      <c r="A21" s="14"/>
      <c r="B21" s="401"/>
      <c r="C21" s="401"/>
      <c r="D21" s="401"/>
      <c r="E21" s="401"/>
      <c r="F21" s="401"/>
      <c r="G21" s="401"/>
      <c r="H21" s="401"/>
      <c r="I21" s="401"/>
      <c r="J21" s="401"/>
      <c r="K21" s="401"/>
      <c r="L21" s="401"/>
      <c r="M21" s="401"/>
    </row>
  </sheetData>
  <mergeCells count="9">
    <mergeCell ref="B19:M19"/>
    <mergeCell ref="B20:M20"/>
    <mergeCell ref="B21:M21"/>
    <mergeCell ref="G4:H4"/>
    <mergeCell ref="J4:M4"/>
    <mergeCell ref="B15:M15"/>
    <mergeCell ref="B16:M16"/>
    <mergeCell ref="B17:M17"/>
    <mergeCell ref="B18:M18"/>
  </mergeCells>
  <dataValidations count="1">
    <dataValidation type="list" allowBlank="1" showInputMessage="1" showErrorMessage="1" sqref="I5:I12" xr:uid="{383D6514-87A6-4DD7-BE49-C08438CFABA9}">
      <formula1>ia_in_considerare_incertitudinea_de_masurare__WIM</formula1>
    </dataValidation>
  </dataValidations>
  <hyperlinks>
    <hyperlink ref="B2" location="Cuprins!A1" display="Cuprins!A1" xr:uid="{48765D86-E9BF-4AD4-99B2-C521F87223D4}"/>
  </hyperlinks>
  <pageMargins left="0.25" right="0.25" top="0.75" bottom="0.90625000000000011" header="0.30000000000000004" footer="0.30000000000000004"/>
  <pageSetup paperSize="9" scale="75" fitToWidth="0" fitToHeight="0" orientation="landscape" r:id="rId1"/>
  <headerFooter>
    <oddHeader>&amp;L&amp;"-,Bold"Chimie si radioactivitate&amp;C&amp;"-,Bold"Matricea de corespondență a regulilor de decizie aplicate 
pentru încercările efectate de către IISPV</oddHeader>
    <oddFooter>&amp;L&amp;8Rez. = Rezultat analiza
"&lt;" = mai mic
"&gt;" = mai mare
"≥" = mai mare s-au egal
"≤" = mai mic sau egal&amp;CCod F4-PG13                                                     Ed I Rev 01 / Data 08.03.2021   &amp;RPag.&amp;P din &amp;N</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7DAB21-D186-4A65-A6A7-98D80D750034}">
  <dimension ref="A1:O38"/>
  <sheetViews>
    <sheetView view="pageLayout" topLeftCell="A28" zoomScaleNormal="100" workbookViewId="0">
      <selection activeCell="P25" sqref="P25"/>
    </sheetView>
  </sheetViews>
  <sheetFormatPr defaultRowHeight="15"/>
  <cols>
    <col min="1" max="1" width="26.28515625" style="26" customWidth="1"/>
    <col min="2" max="2" width="13.7109375" style="26" customWidth="1"/>
    <col min="3" max="3" width="17.5703125" style="26" customWidth="1"/>
    <col min="4" max="4" width="15.42578125" style="26" customWidth="1"/>
    <col min="5" max="5" width="13" style="26" customWidth="1"/>
    <col min="6" max="6" width="4.85546875" style="102" customWidth="1"/>
    <col min="7" max="7" width="10.42578125" style="26" customWidth="1"/>
    <col min="8" max="8" width="2.85546875" style="26" customWidth="1"/>
    <col min="9" max="9" width="13.5703125" style="26" customWidth="1"/>
    <col min="10" max="10" width="14" style="26" customWidth="1"/>
    <col min="11" max="11" width="18.140625" style="26" customWidth="1"/>
    <col min="12" max="12" width="10.42578125" style="26" customWidth="1"/>
    <col min="13" max="13" width="9.85546875" style="26" customWidth="1"/>
    <col min="14" max="14" width="11.7109375" style="26" customWidth="1"/>
    <col min="15" max="15" width="25.5703125" style="26" customWidth="1"/>
    <col min="16" max="16" width="14.7109375" style="26" customWidth="1"/>
    <col min="17" max="17" width="13.28515625" style="26" customWidth="1"/>
    <col min="18" max="18" width="9.140625" style="26" customWidth="1"/>
    <col min="19" max="16384" width="9.140625" style="26"/>
  </cols>
  <sheetData>
    <row r="1" spans="1:15" ht="14.25" customHeight="1">
      <c r="A1" s="26" t="s">
        <v>339</v>
      </c>
      <c r="I1" s="27" t="s">
        <v>109</v>
      </c>
      <c r="J1" s="28">
        <v>3</v>
      </c>
      <c r="K1" s="28" t="s">
        <v>110</v>
      </c>
      <c r="L1" s="28" t="s">
        <v>312</v>
      </c>
    </row>
    <row r="2" spans="1:15" ht="15.75" thickBot="1">
      <c r="A2" s="26" t="s">
        <v>112</v>
      </c>
      <c r="B2" s="29" t="s">
        <v>113</v>
      </c>
      <c r="I2" s="30" t="s">
        <v>114</v>
      </c>
      <c r="J2" s="31"/>
      <c r="K2" s="32" t="s">
        <v>115</v>
      </c>
      <c r="L2" s="30"/>
    </row>
    <row r="3" spans="1:15" ht="15.75" thickBot="1">
      <c r="A3" s="33" t="s">
        <v>116</v>
      </c>
      <c r="B3" s="34"/>
      <c r="C3" s="35" t="s">
        <v>117</v>
      </c>
      <c r="D3" s="35"/>
      <c r="E3" s="36"/>
      <c r="F3" s="103"/>
      <c r="G3" s="38"/>
      <c r="H3" s="39"/>
      <c r="I3" s="40" t="s">
        <v>118</v>
      </c>
      <c r="J3" s="39"/>
      <c r="K3" s="39"/>
      <c r="L3" s="39"/>
      <c r="M3" s="39"/>
      <c r="N3" s="41"/>
    </row>
    <row r="4" spans="1:15" ht="77.25" customHeight="1" thickBot="1">
      <c r="A4" s="396" t="s">
        <v>2</v>
      </c>
      <c r="B4" s="396" t="s">
        <v>119</v>
      </c>
      <c r="C4" s="42" t="s">
        <v>120</v>
      </c>
      <c r="D4" s="43" t="s">
        <v>121</v>
      </c>
      <c r="E4" s="43" t="s">
        <v>122</v>
      </c>
      <c r="F4" s="104" t="s">
        <v>123</v>
      </c>
      <c r="G4" s="402" t="s">
        <v>124</v>
      </c>
      <c r="H4" s="402"/>
      <c r="I4" s="396" t="s">
        <v>125</v>
      </c>
      <c r="J4" s="403" t="s">
        <v>126</v>
      </c>
      <c r="K4" s="403"/>
      <c r="L4" s="403"/>
      <c r="M4" s="403"/>
      <c r="N4" s="45" t="s">
        <v>127</v>
      </c>
    </row>
    <row r="5" spans="1:15" ht="48.75">
      <c r="A5" s="23" t="s">
        <v>340</v>
      </c>
      <c r="B5" s="22" t="s">
        <v>341</v>
      </c>
      <c r="C5" s="47" t="s">
        <v>342</v>
      </c>
      <c r="D5" s="46" t="s">
        <v>341</v>
      </c>
      <c r="E5" s="58" t="s">
        <v>343</v>
      </c>
      <c r="F5" s="105" t="s">
        <v>318</v>
      </c>
      <c r="G5" s="106">
        <v>14</v>
      </c>
      <c r="H5" s="45" t="s">
        <v>133</v>
      </c>
      <c r="I5" s="45" t="s">
        <v>183</v>
      </c>
      <c r="J5" s="45" t="s">
        <v>344</v>
      </c>
      <c r="K5" s="45" t="s">
        <v>345</v>
      </c>
      <c r="L5" s="45" t="s">
        <v>141</v>
      </c>
      <c r="M5" s="45" t="str">
        <f t="shared" ref="M5:M26" si="0">IF(C5="Nu exista","Neaplicabil ptr. ca nu exista limita de specificatie","x")</f>
        <v>x</v>
      </c>
      <c r="N5" s="45"/>
      <c r="O5" s="107"/>
    </row>
    <row r="6" spans="1:15" ht="51">
      <c r="A6" s="23" t="s">
        <v>346</v>
      </c>
      <c r="B6" s="22" t="s">
        <v>341</v>
      </c>
      <c r="C6" s="47" t="s">
        <v>347</v>
      </c>
      <c r="D6" s="46" t="s">
        <v>348</v>
      </c>
      <c r="E6" s="58">
        <v>3.4</v>
      </c>
      <c r="F6" s="108" t="s">
        <v>349</v>
      </c>
      <c r="G6" s="106">
        <v>14</v>
      </c>
      <c r="H6" s="45" t="s">
        <v>133</v>
      </c>
      <c r="I6" s="45" t="s">
        <v>183</v>
      </c>
      <c r="J6" s="45" t="str">
        <f t="shared" ref="J6:J26" si="1">"Rez ≤"&amp;E6&amp; F6 &amp;" =Indeplineste cerintele specificate"</f>
        <v>Rez ≤3,4(-) =Indeplineste cerintele specificate</v>
      </c>
      <c r="K6" s="45" t="str">
        <f t="shared" ref="K6:K26" si="2">"Rez.&gt;"&amp;E6&amp;F6&amp;" = Nu indeplineste cerintele specificate"</f>
        <v>Rez.&gt;3,4(-) = Nu indeplineste cerintele specificate</v>
      </c>
      <c r="L6" s="45" t="s">
        <v>141</v>
      </c>
      <c r="M6" s="45" t="str">
        <f t="shared" si="0"/>
        <v>x</v>
      </c>
      <c r="N6" s="45"/>
    </row>
    <row r="7" spans="1:15" ht="51">
      <c r="A7" s="23" t="s">
        <v>346</v>
      </c>
      <c r="B7" s="22" t="s">
        <v>341</v>
      </c>
      <c r="C7" s="47" t="s">
        <v>347</v>
      </c>
      <c r="D7" s="46" t="s">
        <v>350</v>
      </c>
      <c r="E7" s="58">
        <v>3.4</v>
      </c>
      <c r="F7" s="108" t="s">
        <v>349</v>
      </c>
      <c r="G7" s="106">
        <v>14</v>
      </c>
      <c r="H7" s="45" t="s">
        <v>133</v>
      </c>
      <c r="I7" s="45" t="s">
        <v>183</v>
      </c>
      <c r="J7" s="45" t="str">
        <f t="shared" si="1"/>
        <v>Rez ≤3,4(-) =Indeplineste cerintele specificate</v>
      </c>
      <c r="K7" s="45" t="str">
        <f t="shared" si="2"/>
        <v>Rez.&gt;3,4(-) = Nu indeplineste cerintele specificate</v>
      </c>
      <c r="L7" s="45" t="s">
        <v>141</v>
      </c>
      <c r="M7" s="45" t="str">
        <f t="shared" si="0"/>
        <v>x</v>
      </c>
      <c r="N7" s="45"/>
    </row>
    <row r="8" spans="1:15" ht="78.75">
      <c r="A8" s="23" t="s">
        <v>346</v>
      </c>
      <c r="B8" s="22" t="s">
        <v>341</v>
      </c>
      <c r="C8" s="47" t="s">
        <v>347</v>
      </c>
      <c r="D8" s="46" t="s">
        <v>351</v>
      </c>
      <c r="E8" s="58">
        <v>4.05</v>
      </c>
      <c r="F8" s="108" t="s">
        <v>349</v>
      </c>
      <c r="G8" s="106">
        <v>14</v>
      </c>
      <c r="H8" s="45" t="s">
        <v>133</v>
      </c>
      <c r="I8" s="45" t="s">
        <v>183</v>
      </c>
      <c r="J8" s="45" t="str">
        <f t="shared" si="1"/>
        <v>Rez ≤4,05(-) =Indeplineste cerintele specificate</v>
      </c>
      <c r="K8" s="45" t="str">
        <f t="shared" si="2"/>
        <v>Rez.&gt;4,05(-) = Nu indeplineste cerintele specificate</v>
      </c>
      <c r="L8" s="45" t="s">
        <v>141</v>
      </c>
      <c r="M8" s="45" t="str">
        <f t="shared" si="0"/>
        <v>x</v>
      </c>
      <c r="N8" s="45"/>
    </row>
    <row r="9" spans="1:15" ht="59.25" customHeight="1" thickBot="1">
      <c r="A9" s="23" t="s">
        <v>346</v>
      </c>
      <c r="B9" s="22" t="s">
        <v>341</v>
      </c>
      <c r="C9" s="47" t="s">
        <v>347</v>
      </c>
      <c r="D9" s="46" t="s">
        <v>352</v>
      </c>
      <c r="E9" s="58">
        <v>3.4</v>
      </c>
      <c r="F9" s="108" t="s">
        <v>349</v>
      </c>
      <c r="G9" s="106">
        <v>14</v>
      </c>
      <c r="H9" s="45" t="s">
        <v>133</v>
      </c>
      <c r="I9" s="45" t="s">
        <v>183</v>
      </c>
      <c r="J9" s="45" t="str">
        <f t="shared" si="1"/>
        <v>Rez ≤3,4(-) =Indeplineste cerintele specificate</v>
      </c>
      <c r="K9" s="45" t="str">
        <f t="shared" si="2"/>
        <v>Rez.&gt;3,4(-) = Nu indeplineste cerintele specificate</v>
      </c>
      <c r="L9" s="45" t="s">
        <v>141</v>
      </c>
      <c r="M9" s="45" t="str">
        <f t="shared" si="0"/>
        <v>x</v>
      </c>
      <c r="N9" s="45"/>
    </row>
    <row r="10" spans="1:15" ht="51">
      <c r="A10" s="23" t="s">
        <v>346</v>
      </c>
      <c r="B10" s="22" t="s">
        <v>341</v>
      </c>
      <c r="C10" s="47" t="s">
        <v>347</v>
      </c>
      <c r="D10" s="46" t="s">
        <v>353</v>
      </c>
      <c r="E10" s="58">
        <v>3.4</v>
      </c>
      <c r="F10" s="108" t="s">
        <v>349</v>
      </c>
      <c r="G10" s="106">
        <v>14</v>
      </c>
      <c r="H10" s="45" t="s">
        <v>133</v>
      </c>
      <c r="I10" s="45" t="s">
        <v>183</v>
      </c>
      <c r="J10" s="45" t="str">
        <f t="shared" si="1"/>
        <v>Rez ≤3,4(-) =Indeplineste cerintele specificate</v>
      </c>
      <c r="K10" s="45" t="str">
        <f t="shared" si="2"/>
        <v>Rez.&gt;3,4(-) = Nu indeplineste cerintele specificate</v>
      </c>
      <c r="L10" s="45" t="s">
        <v>141</v>
      </c>
      <c r="M10" s="45" t="str">
        <f t="shared" si="0"/>
        <v>x</v>
      </c>
      <c r="N10" s="45"/>
    </row>
    <row r="11" spans="1:15" ht="78.75">
      <c r="A11" s="23" t="s">
        <v>346</v>
      </c>
      <c r="B11" s="22" t="s">
        <v>341</v>
      </c>
      <c r="C11" s="47" t="s">
        <v>347</v>
      </c>
      <c r="D11" s="46" t="s">
        <v>354</v>
      </c>
      <c r="E11" s="58">
        <v>3.8</v>
      </c>
      <c r="F11" s="108" t="s">
        <v>349</v>
      </c>
      <c r="G11" s="106">
        <v>14</v>
      </c>
      <c r="H11" s="45" t="s">
        <v>133</v>
      </c>
      <c r="I11" s="45" t="s">
        <v>183</v>
      </c>
      <c r="J11" s="45" t="str">
        <f t="shared" si="1"/>
        <v>Rez ≤3,8(-) =Indeplineste cerintele specificate</v>
      </c>
      <c r="K11" s="45" t="str">
        <f t="shared" si="2"/>
        <v>Rez.&gt;3,8(-) = Nu indeplineste cerintele specificate</v>
      </c>
      <c r="L11" s="45" t="s">
        <v>141</v>
      </c>
      <c r="M11" s="45" t="str">
        <f t="shared" si="0"/>
        <v>x</v>
      </c>
      <c r="N11" s="45"/>
    </row>
    <row r="12" spans="1:15" ht="51">
      <c r="A12" s="23" t="s">
        <v>346</v>
      </c>
      <c r="B12" s="22" t="s">
        <v>341</v>
      </c>
      <c r="C12" s="47" t="s">
        <v>347</v>
      </c>
      <c r="D12" s="46" t="s">
        <v>355</v>
      </c>
      <c r="E12" s="58">
        <v>3.95</v>
      </c>
      <c r="F12" s="108" t="s">
        <v>349</v>
      </c>
      <c r="G12" s="106">
        <v>14</v>
      </c>
      <c r="H12" s="45" t="s">
        <v>133</v>
      </c>
      <c r="I12" s="45" t="s">
        <v>183</v>
      </c>
      <c r="J12" s="45" t="str">
        <f t="shared" si="1"/>
        <v>Rez ≤3,95(-) =Indeplineste cerintele specificate</v>
      </c>
      <c r="K12" s="45" t="str">
        <f t="shared" si="2"/>
        <v>Rez.&gt;3,95(-) = Nu indeplineste cerintele specificate</v>
      </c>
      <c r="L12" s="45" t="s">
        <v>141</v>
      </c>
      <c r="M12" s="45" t="str">
        <f t="shared" si="0"/>
        <v>x</v>
      </c>
      <c r="N12" s="45"/>
    </row>
    <row r="13" spans="1:15" ht="51">
      <c r="A13" s="23" t="s">
        <v>346</v>
      </c>
      <c r="B13" s="22" t="s">
        <v>341</v>
      </c>
      <c r="C13" s="47" t="s">
        <v>347</v>
      </c>
      <c r="D13" s="46" t="s">
        <v>356</v>
      </c>
      <c r="E13" s="58">
        <v>3.4</v>
      </c>
      <c r="F13" s="108" t="s">
        <v>349</v>
      </c>
      <c r="G13" s="106">
        <v>14</v>
      </c>
      <c r="H13" s="45" t="s">
        <v>133</v>
      </c>
      <c r="I13" s="45" t="s">
        <v>183</v>
      </c>
      <c r="J13" s="45" t="str">
        <f t="shared" si="1"/>
        <v>Rez ≤3,4(-) =Indeplineste cerintele specificate</v>
      </c>
      <c r="K13" s="45" t="str">
        <f t="shared" si="2"/>
        <v>Rez.&gt;3,4(-) = Nu indeplineste cerintele specificate</v>
      </c>
      <c r="L13" s="45" t="s">
        <v>141</v>
      </c>
      <c r="M13" s="45" t="str">
        <f t="shared" si="0"/>
        <v>x</v>
      </c>
      <c r="N13" s="45"/>
    </row>
    <row r="14" spans="1:15" ht="57" customHeight="1" thickBot="1">
      <c r="A14" s="23" t="s">
        <v>346</v>
      </c>
      <c r="B14" s="22" t="s">
        <v>341</v>
      </c>
      <c r="C14" s="47" t="s">
        <v>347</v>
      </c>
      <c r="D14" s="46" t="s">
        <v>357</v>
      </c>
      <c r="E14" s="58">
        <v>3.5</v>
      </c>
      <c r="F14" s="108" t="s">
        <v>349</v>
      </c>
      <c r="G14" s="106">
        <v>14</v>
      </c>
      <c r="H14" s="45" t="s">
        <v>133</v>
      </c>
      <c r="I14" s="45" t="s">
        <v>183</v>
      </c>
      <c r="J14" s="45" t="str">
        <f t="shared" si="1"/>
        <v>Rez ≤3,5(-) =Indeplineste cerintele specificate</v>
      </c>
      <c r="K14" s="45" t="str">
        <f t="shared" si="2"/>
        <v>Rez.&gt;3,5(-) = Nu indeplineste cerintele specificate</v>
      </c>
      <c r="L14" s="45" t="s">
        <v>141</v>
      </c>
      <c r="M14" s="45" t="str">
        <f t="shared" si="0"/>
        <v>x</v>
      </c>
      <c r="N14" s="45"/>
    </row>
    <row r="15" spans="1:15" ht="67.5">
      <c r="A15" s="23" t="s">
        <v>346</v>
      </c>
      <c r="B15" s="22" t="s">
        <v>341</v>
      </c>
      <c r="C15" s="47" t="s">
        <v>347</v>
      </c>
      <c r="D15" s="46" t="s">
        <v>358</v>
      </c>
      <c r="E15" s="58">
        <v>4.1500000000000004</v>
      </c>
      <c r="F15" s="108" t="s">
        <v>349</v>
      </c>
      <c r="G15" s="106">
        <v>14</v>
      </c>
      <c r="H15" s="45" t="s">
        <v>133</v>
      </c>
      <c r="I15" s="45" t="s">
        <v>183</v>
      </c>
      <c r="J15" s="45" t="str">
        <f t="shared" si="1"/>
        <v>Rez ≤4,15(-) =Indeplineste cerintele specificate</v>
      </c>
      <c r="K15" s="45" t="str">
        <f t="shared" si="2"/>
        <v>Rez.&gt;4,15(-) = Nu indeplineste cerintele specificate</v>
      </c>
      <c r="L15" s="45" t="s">
        <v>141</v>
      </c>
      <c r="M15" s="45" t="str">
        <f t="shared" si="0"/>
        <v>x</v>
      </c>
      <c r="N15" s="45"/>
    </row>
    <row r="16" spans="1:15" ht="57.75" customHeight="1" thickBot="1">
      <c r="A16" s="23" t="s">
        <v>346</v>
      </c>
      <c r="B16" s="22" t="s">
        <v>341</v>
      </c>
      <c r="C16" s="47" t="s">
        <v>347</v>
      </c>
      <c r="D16" s="46" t="s">
        <v>359</v>
      </c>
      <c r="E16" s="58">
        <v>3.4</v>
      </c>
      <c r="F16" s="108" t="s">
        <v>349</v>
      </c>
      <c r="G16" s="106">
        <v>14</v>
      </c>
      <c r="H16" s="45" t="s">
        <v>133</v>
      </c>
      <c r="I16" s="45" t="s">
        <v>183</v>
      </c>
      <c r="J16" s="45" t="str">
        <f t="shared" si="1"/>
        <v>Rez ≤3,4(-) =Indeplineste cerintele specificate</v>
      </c>
      <c r="K16" s="45" t="str">
        <f t="shared" si="2"/>
        <v>Rez.&gt;3,4(-) = Nu indeplineste cerintele specificate</v>
      </c>
      <c r="L16" s="45" t="s">
        <v>141</v>
      </c>
      <c r="M16" s="45" t="str">
        <f t="shared" si="0"/>
        <v>x</v>
      </c>
      <c r="N16" s="45"/>
    </row>
    <row r="17" spans="1:14" ht="60.75" customHeight="1" thickBot="1">
      <c r="A17" s="23" t="s">
        <v>346</v>
      </c>
      <c r="B17" s="22" t="s">
        <v>341</v>
      </c>
      <c r="C17" s="47" t="s">
        <v>347</v>
      </c>
      <c r="D17" s="46" t="s">
        <v>360</v>
      </c>
      <c r="E17" s="58">
        <v>3.5</v>
      </c>
      <c r="F17" s="108" t="s">
        <v>349</v>
      </c>
      <c r="G17" s="106">
        <v>14</v>
      </c>
      <c r="H17" s="45" t="s">
        <v>133</v>
      </c>
      <c r="I17" s="45" t="s">
        <v>183</v>
      </c>
      <c r="J17" s="45" t="str">
        <f t="shared" si="1"/>
        <v>Rez ≤3,5(-) =Indeplineste cerintele specificate</v>
      </c>
      <c r="K17" s="45" t="str">
        <f t="shared" si="2"/>
        <v>Rez.&gt;3,5(-) = Nu indeplineste cerintele specificate</v>
      </c>
      <c r="L17" s="45" t="s">
        <v>141</v>
      </c>
      <c r="M17" s="45" t="str">
        <f t="shared" si="0"/>
        <v>x</v>
      </c>
      <c r="N17" s="45"/>
    </row>
    <row r="18" spans="1:14" ht="75.75" customHeight="1" thickBot="1">
      <c r="A18" s="23" t="s">
        <v>346</v>
      </c>
      <c r="B18" s="22" t="s">
        <v>341</v>
      </c>
      <c r="C18" s="47" t="s">
        <v>347</v>
      </c>
      <c r="D18" s="46" t="s">
        <v>361</v>
      </c>
      <c r="E18" s="58">
        <v>3.9</v>
      </c>
      <c r="F18" s="108" t="s">
        <v>349</v>
      </c>
      <c r="G18" s="106">
        <v>14</v>
      </c>
      <c r="H18" s="45" t="s">
        <v>133</v>
      </c>
      <c r="I18" s="45" t="s">
        <v>183</v>
      </c>
      <c r="J18" s="45" t="str">
        <f t="shared" si="1"/>
        <v>Rez ≤3,9(-) =Indeplineste cerintele specificate</v>
      </c>
      <c r="K18" s="45" t="str">
        <f t="shared" si="2"/>
        <v>Rez.&gt;3,9(-) = Nu indeplineste cerintele specificate</v>
      </c>
      <c r="L18" s="45" t="s">
        <v>141</v>
      </c>
      <c r="M18" s="45" t="str">
        <f t="shared" si="0"/>
        <v>x</v>
      </c>
      <c r="N18" s="45"/>
    </row>
    <row r="19" spans="1:14" ht="60.75" customHeight="1" thickBot="1">
      <c r="A19" s="23" t="s">
        <v>346</v>
      </c>
      <c r="B19" s="22" t="s">
        <v>341</v>
      </c>
      <c r="C19" s="47" t="s">
        <v>347</v>
      </c>
      <c r="D19" s="46" t="s">
        <v>362</v>
      </c>
      <c r="E19" s="58">
        <v>3.95</v>
      </c>
      <c r="F19" s="108" t="s">
        <v>349</v>
      </c>
      <c r="G19" s="106">
        <v>14</v>
      </c>
      <c r="H19" s="45" t="s">
        <v>133</v>
      </c>
      <c r="I19" s="45" t="s">
        <v>183</v>
      </c>
      <c r="J19" s="45" t="str">
        <f t="shared" si="1"/>
        <v>Rez ≤3,95(-) =Indeplineste cerintele specificate</v>
      </c>
      <c r="K19" s="45" t="str">
        <f t="shared" si="2"/>
        <v>Rez.&gt;3,95(-) = Nu indeplineste cerintele specificate</v>
      </c>
      <c r="L19" s="45" t="s">
        <v>141</v>
      </c>
      <c r="M19" s="45" t="str">
        <f t="shared" si="0"/>
        <v>x</v>
      </c>
      <c r="N19" s="45"/>
    </row>
    <row r="20" spans="1:14" ht="51">
      <c r="A20" s="23" t="s">
        <v>346</v>
      </c>
      <c r="B20" s="22" t="s">
        <v>341</v>
      </c>
      <c r="C20" s="47" t="s">
        <v>347</v>
      </c>
      <c r="D20" s="46" t="s">
        <v>363</v>
      </c>
      <c r="E20" s="58">
        <v>3.4</v>
      </c>
      <c r="F20" s="108" t="s">
        <v>349</v>
      </c>
      <c r="G20" s="106">
        <v>14</v>
      </c>
      <c r="H20" s="45" t="s">
        <v>133</v>
      </c>
      <c r="I20" s="45" t="s">
        <v>183</v>
      </c>
      <c r="J20" s="45" t="str">
        <f t="shared" si="1"/>
        <v>Rez ≤3,4(-) =Indeplineste cerintele specificate</v>
      </c>
      <c r="K20" s="45" t="str">
        <f t="shared" si="2"/>
        <v>Rez.&gt;3,4(-) = Nu indeplineste cerintele specificate</v>
      </c>
      <c r="L20" s="45" t="s">
        <v>141</v>
      </c>
      <c r="M20" s="45" t="str">
        <f t="shared" si="0"/>
        <v>x</v>
      </c>
      <c r="N20" s="45"/>
    </row>
    <row r="21" spans="1:14" ht="51">
      <c r="A21" s="23" t="s">
        <v>346</v>
      </c>
      <c r="B21" s="22" t="s">
        <v>341</v>
      </c>
      <c r="C21" s="47" t="s">
        <v>347</v>
      </c>
      <c r="D21" s="46" t="s">
        <v>364</v>
      </c>
      <c r="E21" s="58">
        <v>3.6</v>
      </c>
      <c r="F21" s="108" t="s">
        <v>349</v>
      </c>
      <c r="G21" s="106">
        <v>14</v>
      </c>
      <c r="H21" s="45" t="s">
        <v>133</v>
      </c>
      <c r="I21" s="45" t="s">
        <v>183</v>
      </c>
      <c r="J21" s="45" t="str">
        <f t="shared" si="1"/>
        <v>Rez ≤3,6(-) =Indeplineste cerintele specificate</v>
      </c>
      <c r="K21" s="45" t="str">
        <f t="shared" si="2"/>
        <v>Rez.&gt;3,6(-) = Nu indeplineste cerintele specificate</v>
      </c>
      <c r="L21" s="45" t="s">
        <v>141</v>
      </c>
      <c r="M21" s="45" t="str">
        <f t="shared" si="0"/>
        <v>x</v>
      </c>
      <c r="N21" s="45"/>
    </row>
    <row r="22" spans="1:14" ht="103.5" customHeight="1" thickBot="1">
      <c r="A22" s="23" t="s">
        <v>346</v>
      </c>
      <c r="B22" s="22" t="s">
        <v>341</v>
      </c>
      <c r="C22" s="47" t="s">
        <v>347</v>
      </c>
      <c r="D22" s="45" t="s">
        <v>365</v>
      </c>
      <c r="E22" s="58">
        <v>4.3</v>
      </c>
      <c r="F22" s="108" t="s">
        <v>349</v>
      </c>
      <c r="G22" s="106">
        <v>14</v>
      </c>
      <c r="H22" s="45" t="s">
        <v>133</v>
      </c>
      <c r="I22" s="45" t="s">
        <v>183</v>
      </c>
      <c r="J22" s="45" t="str">
        <f t="shared" si="1"/>
        <v>Rez ≤4,3(-) =Indeplineste cerintele specificate</v>
      </c>
      <c r="K22" s="45" t="str">
        <f t="shared" si="2"/>
        <v>Rez.&gt;4,3(-) = Nu indeplineste cerintele specificate</v>
      </c>
      <c r="L22" s="45" t="s">
        <v>141</v>
      </c>
      <c r="M22" s="45" t="str">
        <f t="shared" si="0"/>
        <v>x</v>
      </c>
      <c r="N22" s="45"/>
    </row>
    <row r="23" spans="1:14" ht="59.25" customHeight="1" thickBot="1">
      <c r="A23" s="23" t="s">
        <v>346</v>
      </c>
      <c r="B23" s="22" t="s">
        <v>341</v>
      </c>
      <c r="C23" s="47" t="s">
        <v>347</v>
      </c>
      <c r="D23" s="22" t="s">
        <v>366</v>
      </c>
      <c r="E23" s="58">
        <v>3.4</v>
      </c>
      <c r="F23" s="108" t="s">
        <v>349</v>
      </c>
      <c r="G23" s="106">
        <v>14</v>
      </c>
      <c r="H23" s="45" t="s">
        <v>133</v>
      </c>
      <c r="I23" s="45" t="s">
        <v>183</v>
      </c>
      <c r="J23" s="45" t="str">
        <f t="shared" si="1"/>
        <v>Rez ≤3,4(-) =Indeplineste cerintele specificate</v>
      </c>
      <c r="K23" s="45" t="str">
        <f t="shared" si="2"/>
        <v>Rez.&gt;3,4(-) = Nu indeplineste cerintele specificate</v>
      </c>
      <c r="L23" s="45" t="s">
        <v>141</v>
      </c>
      <c r="M23" s="45" t="str">
        <f t="shared" si="0"/>
        <v>x</v>
      </c>
      <c r="N23" s="45"/>
    </row>
    <row r="24" spans="1:14" ht="60.75" customHeight="1" thickBot="1">
      <c r="A24" s="23" t="s">
        <v>346</v>
      </c>
      <c r="B24" s="22" t="s">
        <v>341</v>
      </c>
      <c r="C24" s="47" t="s">
        <v>347</v>
      </c>
      <c r="D24" s="22" t="s">
        <v>367</v>
      </c>
      <c r="E24" s="58">
        <v>3.6</v>
      </c>
      <c r="F24" s="108" t="s">
        <v>349</v>
      </c>
      <c r="G24" s="106">
        <v>14</v>
      </c>
      <c r="H24" s="45" t="s">
        <v>133</v>
      </c>
      <c r="I24" s="45" t="s">
        <v>183</v>
      </c>
      <c r="J24" s="45" t="str">
        <f t="shared" si="1"/>
        <v>Rez ≤3,6(-) =Indeplineste cerintele specificate</v>
      </c>
      <c r="K24" s="45" t="str">
        <f t="shared" si="2"/>
        <v>Rez.&gt;3,6(-) = Nu indeplineste cerintele specificate</v>
      </c>
      <c r="L24" s="45" t="s">
        <v>141</v>
      </c>
      <c r="M24" s="45" t="str">
        <f t="shared" si="0"/>
        <v>x</v>
      </c>
      <c r="N24" s="45"/>
    </row>
    <row r="25" spans="1:14" ht="89.25">
      <c r="A25" s="23" t="s">
        <v>346</v>
      </c>
      <c r="B25" s="22" t="s">
        <v>341</v>
      </c>
      <c r="C25" s="47" t="s">
        <v>347</v>
      </c>
      <c r="D25" s="22" t="s">
        <v>368</v>
      </c>
      <c r="E25" s="58">
        <v>4.05</v>
      </c>
      <c r="F25" s="108" t="s">
        <v>349</v>
      </c>
      <c r="G25" s="106">
        <v>14</v>
      </c>
      <c r="H25" s="45" t="s">
        <v>133</v>
      </c>
      <c r="I25" s="45" t="s">
        <v>183</v>
      </c>
      <c r="J25" s="45" t="str">
        <f t="shared" si="1"/>
        <v>Rez ≤4,05(-) =Indeplineste cerintele specificate</v>
      </c>
      <c r="K25" s="45" t="str">
        <f t="shared" si="2"/>
        <v>Rez.&gt;4,05(-) = Nu indeplineste cerintele specificate</v>
      </c>
      <c r="L25" s="45" t="s">
        <v>141</v>
      </c>
      <c r="M25" s="45" t="str">
        <f t="shared" si="0"/>
        <v>x</v>
      </c>
      <c r="N25" s="45"/>
    </row>
    <row r="26" spans="1:14" ht="51">
      <c r="A26" s="23" t="s">
        <v>346</v>
      </c>
      <c r="B26" s="22" t="s">
        <v>341</v>
      </c>
      <c r="C26" s="47" t="s">
        <v>347</v>
      </c>
      <c r="D26" s="22" t="s">
        <v>369</v>
      </c>
      <c r="E26" s="58">
        <v>3.95</v>
      </c>
      <c r="F26" s="108" t="s">
        <v>349</v>
      </c>
      <c r="G26" s="106">
        <v>14</v>
      </c>
      <c r="H26" s="45" t="s">
        <v>133</v>
      </c>
      <c r="I26" s="45" t="s">
        <v>183</v>
      </c>
      <c r="J26" s="45" t="str">
        <f t="shared" si="1"/>
        <v>Rez ≤3,95(-) =Indeplineste cerintele specificate</v>
      </c>
      <c r="K26" s="45" t="str">
        <f t="shared" si="2"/>
        <v>Rez.&gt;3,95(-) = Nu indeplineste cerintele specificate</v>
      </c>
      <c r="L26" s="45" t="s">
        <v>141</v>
      </c>
      <c r="M26" s="45" t="str">
        <f t="shared" si="0"/>
        <v>x</v>
      </c>
      <c r="N26" s="45"/>
    </row>
    <row r="27" spans="1:14" ht="15.75" thickBot="1"/>
    <row r="28" spans="1:14" ht="15.75" thickBot="1">
      <c r="A28" s="14" t="s">
        <v>144</v>
      </c>
      <c r="F28" s="26"/>
      <c r="N28" s="55"/>
    </row>
    <row r="29" spans="1:14" ht="15.75" thickBot="1">
      <c r="A29" s="56" t="s">
        <v>145</v>
      </c>
      <c r="B29" s="404" t="s">
        <v>146</v>
      </c>
      <c r="C29" s="404"/>
      <c r="D29" s="404"/>
      <c r="E29" s="404"/>
      <c r="F29" s="404"/>
      <c r="G29" s="404"/>
      <c r="H29" s="404"/>
      <c r="I29" s="404"/>
      <c r="J29" s="404"/>
      <c r="K29" s="404"/>
      <c r="L29" s="404"/>
      <c r="M29" s="404"/>
      <c r="N29" s="55"/>
    </row>
    <row r="30" spans="1:14" ht="15.75" thickBot="1">
      <c r="A30" s="14" t="s">
        <v>147</v>
      </c>
      <c r="B30" s="404" t="s">
        <v>148</v>
      </c>
      <c r="C30" s="404"/>
      <c r="D30" s="404"/>
      <c r="E30" s="404"/>
      <c r="F30" s="404"/>
      <c r="G30" s="404"/>
      <c r="H30" s="404"/>
      <c r="I30" s="404"/>
      <c r="J30" s="404"/>
      <c r="K30" s="404"/>
      <c r="L30" s="404"/>
      <c r="M30" s="404"/>
      <c r="N30" s="55"/>
    </row>
    <row r="31" spans="1:14" ht="15.75" thickBot="1">
      <c r="A31" s="14" t="s">
        <v>212</v>
      </c>
      <c r="B31" s="404" t="s">
        <v>370</v>
      </c>
      <c r="C31" s="404"/>
      <c r="D31" s="404"/>
      <c r="E31" s="404"/>
      <c r="F31" s="404"/>
      <c r="G31" s="404"/>
      <c r="H31" s="404"/>
      <c r="I31" s="404"/>
      <c r="J31" s="404"/>
      <c r="K31" s="404"/>
      <c r="L31" s="404"/>
      <c r="M31" s="404"/>
    </row>
    <row r="32" spans="1:14" ht="15.75" thickBot="1">
      <c r="A32" s="14" t="s">
        <v>227</v>
      </c>
      <c r="B32" s="404" t="s">
        <v>371</v>
      </c>
      <c r="C32" s="404"/>
      <c r="D32" s="404"/>
      <c r="E32" s="404"/>
      <c r="F32" s="404"/>
      <c r="G32" s="404"/>
      <c r="H32" s="404"/>
      <c r="I32" s="404"/>
      <c r="J32" s="404"/>
      <c r="K32" s="404"/>
      <c r="L32" s="404"/>
      <c r="M32" s="404"/>
    </row>
    <row r="33" spans="1:13">
      <c r="A33" s="14" t="s">
        <v>337</v>
      </c>
      <c r="B33" s="401" t="s">
        <v>372</v>
      </c>
      <c r="C33" s="401"/>
      <c r="D33" s="401"/>
      <c r="E33" s="401"/>
      <c r="F33" s="401"/>
      <c r="G33" s="401"/>
      <c r="H33" s="401"/>
      <c r="I33" s="401"/>
      <c r="J33" s="401"/>
      <c r="K33" s="401"/>
      <c r="L33" s="401"/>
      <c r="M33" s="401"/>
    </row>
    <row r="34" spans="1:13" ht="15.75" thickBot="1">
      <c r="A34" s="14"/>
      <c r="B34" s="401"/>
      <c r="C34" s="401"/>
      <c r="D34" s="401"/>
      <c r="E34" s="401"/>
      <c r="F34" s="401"/>
      <c r="G34" s="401"/>
      <c r="H34" s="401"/>
      <c r="I34" s="401"/>
      <c r="J34" s="401"/>
      <c r="K34" s="401"/>
      <c r="L34" s="401"/>
      <c r="M34" s="401"/>
    </row>
    <row r="35" spans="1:13" ht="15.75" thickBot="1">
      <c r="A35" s="14"/>
      <c r="B35" s="401"/>
      <c r="C35" s="401"/>
      <c r="D35" s="401"/>
      <c r="E35" s="401"/>
      <c r="F35" s="401"/>
      <c r="G35" s="401"/>
      <c r="H35" s="401"/>
      <c r="I35" s="401"/>
      <c r="J35" s="401"/>
      <c r="K35" s="401"/>
      <c r="L35" s="401"/>
      <c r="M35" s="401"/>
    </row>
    <row r="38" spans="1:13" ht="26.25" customHeight="1"/>
  </sheetData>
  <mergeCells count="9">
    <mergeCell ref="B33:M33"/>
    <mergeCell ref="B34:M34"/>
    <mergeCell ref="B35:M35"/>
    <mergeCell ref="G4:H4"/>
    <mergeCell ref="J4:M4"/>
    <mergeCell ref="B29:M29"/>
    <mergeCell ref="B30:M30"/>
    <mergeCell ref="B31:M31"/>
    <mergeCell ref="B32:M32"/>
  </mergeCells>
  <dataValidations count="1">
    <dataValidation type="list" allowBlank="1" showInputMessage="1" showErrorMessage="1" sqref="I5:I26" xr:uid="{A1A3CA66-894C-4819-AF66-DC18E50187C0}">
      <formula1>ia_in_considerare_incertitudinea_de_masurare__WIM</formula1>
    </dataValidation>
  </dataValidations>
  <hyperlinks>
    <hyperlink ref="B2" location="Cuprins!A1" display="Cuprins!A1" xr:uid="{F31D8CD5-2896-4993-AC1F-C945A66B3E7E}"/>
  </hyperlinks>
  <pageMargins left="0.25" right="0.25" top="0.75" bottom="0.90625000000000011" header="0.30000000000000004" footer="0.30000000000000004"/>
  <pageSetup paperSize="9" scale="75" fitToWidth="0" fitToHeight="0" orientation="landscape" r:id="rId1"/>
  <headerFooter>
    <oddHeader>&amp;L&amp;"-,Bold"Chimie si radioactivitate&amp;C&amp;"-,Bold"Matricea de corespondență a regulilor de decizie aplicate 
pentru încercările efectate de către IISPV</oddHeader>
    <oddFooter>&amp;L&amp;8Rez. = Rezultat analiza
"&lt;" = mai mic
"&gt;" = mai mare
"≥" = mai mare s-au egal
"≤" = mai mic sau egal&amp;CCod F4-PG13                                                     Ed I Rev 01 / Data 08.03.2021   &amp;RPag.&amp;P din &amp;N</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6539CA-14E3-4C64-92FB-42D1558CD9EA}">
  <dimension ref="A1:O89"/>
  <sheetViews>
    <sheetView view="pageLayout" topLeftCell="A6" zoomScaleNormal="100" workbookViewId="0">
      <selection activeCell="B89" sqref="B89"/>
    </sheetView>
  </sheetViews>
  <sheetFormatPr defaultRowHeight="15"/>
  <cols>
    <col min="1" max="1" width="20.7109375" style="26" customWidth="1"/>
    <col min="2" max="2" width="13.5703125" style="26" customWidth="1"/>
    <col min="3" max="3" width="20.42578125" style="26" customWidth="1"/>
    <col min="4" max="4" width="14.28515625" style="26" customWidth="1"/>
    <col min="5" max="5" width="11.5703125" style="26" customWidth="1"/>
    <col min="6" max="6" width="4.85546875" style="26" customWidth="1"/>
    <col min="7" max="7" width="10.42578125" style="26" customWidth="1"/>
    <col min="8" max="8" width="2.85546875" style="26" customWidth="1"/>
    <col min="9" max="9" width="14" style="26" customWidth="1"/>
    <col min="10" max="10" width="13.85546875" style="26" customWidth="1"/>
    <col min="11" max="11" width="14" style="26" customWidth="1"/>
    <col min="12" max="12" width="18.42578125" style="26" customWidth="1"/>
    <col min="13" max="13" width="12.5703125" style="26" customWidth="1"/>
    <col min="14" max="14" width="18" style="55" customWidth="1"/>
    <col min="15" max="15" width="24" style="26" hidden="1" customWidth="1"/>
    <col min="16" max="16" width="9.140625" style="26" customWidth="1"/>
    <col min="17" max="16384" width="9.140625" style="26"/>
  </cols>
  <sheetData>
    <row r="1" spans="1:14">
      <c r="A1" s="26" t="s">
        <v>373</v>
      </c>
      <c r="I1" s="27" t="s">
        <v>109</v>
      </c>
      <c r="J1" s="28"/>
      <c r="K1" s="28" t="s">
        <v>110</v>
      </c>
      <c r="L1" s="59">
        <v>46132</v>
      </c>
    </row>
    <row r="2" spans="1:14" ht="15.75" thickBot="1">
      <c r="A2" s="26" t="s">
        <v>112</v>
      </c>
      <c r="B2" s="29" t="s">
        <v>113</v>
      </c>
      <c r="I2" s="30" t="s">
        <v>114</v>
      </c>
      <c r="J2" s="31"/>
      <c r="K2" s="32" t="s">
        <v>115</v>
      </c>
      <c r="L2" s="30"/>
    </row>
    <row r="3" spans="1:14" ht="22.5" customHeight="1" thickBot="1">
      <c r="A3" s="57" t="s">
        <v>116</v>
      </c>
      <c r="B3" s="34"/>
      <c r="C3" s="35" t="s">
        <v>117</v>
      </c>
      <c r="D3" s="35"/>
      <c r="E3" s="36"/>
      <c r="F3" s="37"/>
      <c r="G3" s="38"/>
      <c r="H3" s="39"/>
      <c r="I3" s="40" t="s">
        <v>118</v>
      </c>
      <c r="J3" s="39"/>
      <c r="K3" s="39"/>
      <c r="L3" s="39"/>
      <c r="M3" s="39"/>
      <c r="N3" s="109"/>
    </row>
    <row r="4" spans="1:14" ht="61.5" customHeight="1" thickBot="1">
      <c r="A4" s="396" t="s">
        <v>2</v>
      </c>
      <c r="B4" s="396" t="s">
        <v>119</v>
      </c>
      <c r="C4" s="42" t="s">
        <v>120</v>
      </c>
      <c r="D4" s="43" t="s">
        <v>121</v>
      </c>
      <c r="E4" s="43" t="s">
        <v>122</v>
      </c>
      <c r="F4" s="44" t="s">
        <v>123</v>
      </c>
      <c r="G4" s="402" t="s">
        <v>124</v>
      </c>
      <c r="H4" s="402"/>
      <c r="I4" s="396" t="s">
        <v>125</v>
      </c>
      <c r="J4" s="403" t="s">
        <v>126</v>
      </c>
      <c r="K4" s="403"/>
      <c r="L4" s="403"/>
      <c r="M4" s="403"/>
      <c r="N4" s="46" t="s">
        <v>127</v>
      </c>
    </row>
    <row r="5" spans="1:14" ht="49.5" customHeight="1" thickBot="1">
      <c r="A5" s="22" t="s">
        <v>374</v>
      </c>
      <c r="B5" s="22" t="s">
        <v>375</v>
      </c>
      <c r="C5" s="47" t="s">
        <v>139</v>
      </c>
      <c r="D5" s="48" t="s">
        <v>375</v>
      </c>
      <c r="E5" s="58" t="s">
        <v>141</v>
      </c>
      <c r="F5" s="50" t="s">
        <v>133</v>
      </c>
      <c r="G5" s="14">
        <v>3.2</v>
      </c>
      <c r="H5" s="45" t="s">
        <v>133</v>
      </c>
      <c r="I5" s="45" t="s">
        <v>142</v>
      </c>
      <c r="J5" s="45" t="s">
        <v>142</v>
      </c>
      <c r="K5" s="45" t="s">
        <v>142</v>
      </c>
      <c r="L5" s="45" t="s">
        <v>142</v>
      </c>
      <c r="M5" s="45" t="str">
        <f t="shared" ref="M5:M48" si="0">IF(C5="Nu exista","Neaplicabil ptr. ca nu exista limita de specificatie","x")</f>
        <v>Neaplicabil ptr. ca nu exista limita de specificatie</v>
      </c>
      <c r="N5" s="46"/>
    </row>
    <row r="6" spans="1:14" ht="60.75" customHeight="1" thickBot="1">
      <c r="A6" s="23" t="s">
        <v>374</v>
      </c>
      <c r="B6" s="22" t="s">
        <v>376</v>
      </c>
      <c r="C6" s="47" t="s">
        <v>139</v>
      </c>
      <c r="D6" s="48" t="s">
        <v>377</v>
      </c>
      <c r="E6" s="58" t="s">
        <v>141</v>
      </c>
      <c r="F6" s="50" t="s">
        <v>133</v>
      </c>
      <c r="G6" s="14">
        <v>1</v>
      </c>
      <c r="H6" s="45"/>
      <c r="I6" s="45" t="s">
        <v>142</v>
      </c>
      <c r="J6" s="45" t="s">
        <v>142</v>
      </c>
      <c r="K6" s="45" t="s">
        <v>142</v>
      </c>
      <c r="L6" s="45" t="s">
        <v>142</v>
      </c>
      <c r="M6" s="45" t="str">
        <f t="shared" si="0"/>
        <v>Neaplicabil ptr. ca nu exista limita de specificatie</v>
      </c>
      <c r="N6" s="46"/>
    </row>
    <row r="7" spans="1:14" ht="49.5" customHeight="1" thickBot="1">
      <c r="A7" s="23" t="s">
        <v>374</v>
      </c>
      <c r="B7" s="22" t="s">
        <v>376</v>
      </c>
      <c r="C7" s="47" t="s">
        <v>139</v>
      </c>
      <c r="D7" s="48" t="s">
        <v>378</v>
      </c>
      <c r="E7" s="58" t="s">
        <v>141</v>
      </c>
      <c r="F7" s="50" t="s">
        <v>133</v>
      </c>
      <c r="G7" s="14">
        <v>1</v>
      </c>
      <c r="H7" s="45" t="s">
        <v>133</v>
      </c>
      <c r="I7" s="45" t="s">
        <v>142</v>
      </c>
      <c r="J7" s="45" t="s">
        <v>142</v>
      </c>
      <c r="K7" s="45" t="s">
        <v>142</v>
      </c>
      <c r="L7" s="45" t="s">
        <v>142</v>
      </c>
      <c r="M7" s="45" t="str">
        <f t="shared" si="0"/>
        <v>Neaplicabil ptr. ca nu exista limita de specificatie</v>
      </c>
      <c r="N7" s="46"/>
    </row>
    <row r="8" spans="1:14" ht="49.5" customHeight="1" thickBot="1">
      <c r="A8" s="23" t="s">
        <v>374</v>
      </c>
      <c r="B8" s="22" t="s">
        <v>376</v>
      </c>
      <c r="C8" s="47" t="s">
        <v>139</v>
      </c>
      <c r="D8" s="48" t="s">
        <v>379</v>
      </c>
      <c r="E8" s="58" t="s">
        <v>141</v>
      </c>
      <c r="F8" s="50" t="s">
        <v>133</v>
      </c>
      <c r="G8" s="14">
        <v>1</v>
      </c>
      <c r="H8" s="45" t="s">
        <v>133</v>
      </c>
      <c r="I8" s="45" t="s">
        <v>142</v>
      </c>
      <c r="J8" s="45" t="s">
        <v>142</v>
      </c>
      <c r="K8" s="45" t="s">
        <v>142</v>
      </c>
      <c r="L8" s="45" t="s">
        <v>142</v>
      </c>
      <c r="M8" s="45" t="str">
        <f t="shared" si="0"/>
        <v>Neaplicabil ptr. ca nu exista limita de specificatie</v>
      </c>
      <c r="N8" s="46"/>
    </row>
    <row r="9" spans="1:14" ht="49.5" customHeight="1" thickBot="1">
      <c r="A9" s="23" t="s">
        <v>374</v>
      </c>
      <c r="B9" s="22" t="s">
        <v>376</v>
      </c>
      <c r="C9" s="47" t="s">
        <v>139</v>
      </c>
      <c r="D9" s="48" t="s">
        <v>380</v>
      </c>
      <c r="E9" s="58" t="s">
        <v>141</v>
      </c>
      <c r="F9" s="50" t="s">
        <v>133</v>
      </c>
      <c r="G9" s="14">
        <v>1</v>
      </c>
      <c r="H9" s="45" t="s">
        <v>133</v>
      </c>
      <c r="I9" s="45" t="s">
        <v>142</v>
      </c>
      <c r="J9" s="45" t="s">
        <v>142</v>
      </c>
      <c r="K9" s="45" t="s">
        <v>142</v>
      </c>
      <c r="L9" s="45" t="s">
        <v>142</v>
      </c>
      <c r="M9" s="45" t="str">
        <f t="shared" si="0"/>
        <v>Neaplicabil ptr. ca nu exista limita de specificatie</v>
      </c>
      <c r="N9" s="46"/>
    </row>
    <row r="10" spans="1:14" ht="68.25" customHeight="1" thickBot="1">
      <c r="A10" s="23" t="s">
        <v>374</v>
      </c>
      <c r="B10" s="22" t="s">
        <v>376</v>
      </c>
      <c r="C10" s="47" t="s">
        <v>139</v>
      </c>
      <c r="D10" s="48" t="s">
        <v>381</v>
      </c>
      <c r="E10" s="58" t="s">
        <v>141</v>
      </c>
      <c r="F10" s="50" t="s">
        <v>133</v>
      </c>
      <c r="G10" s="14">
        <v>1</v>
      </c>
      <c r="H10" s="45" t="s">
        <v>133</v>
      </c>
      <c r="I10" s="45" t="s">
        <v>142</v>
      </c>
      <c r="J10" s="45" t="s">
        <v>142</v>
      </c>
      <c r="K10" s="45" t="s">
        <v>142</v>
      </c>
      <c r="L10" s="45" t="s">
        <v>142</v>
      </c>
      <c r="M10" s="45" t="str">
        <f t="shared" si="0"/>
        <v>Neaplicabil ptr. ca nu exista limita de specificatie</v>
      </c>
      <c r="N10" s="46"/>
    </row>
    <row r="11" spans="1:14" ht="100.5" customHeight="1" thickBot="1">
      <c r="A11" s="23" t="s">
        <v>374</v>
      </c>
      <c r="B11" s="22" t="s">
        <v>376</v>
      </c>
      <c r="C11" s="47" t="s">
        <v>139</v>
      </c>
      <c r="D11" s="48" t="s">
        <v>382</v>
      </c>
      <c r="E11" s="58" t="s">
        <v>141</v>
      </c>
      <c r="F11" s="50" t="s">
        <v>133</v>
      </c>
      <c r="G11" s="14">
        <v>1</v>
      </c>
      <c r="H11" s="45" t="s">
        <v>133</v>
      </c>
      <c r="I11" s="45" t="s">
        <v>142</v>
      </c>
      <c r="J11" s="45" t="s">
        <v>142</v>
      </c>
      <c r="K11" s="45" t="s">
        <v>142</v>
      </c>
      <c r="L11" s="45" t="s">
        <v>142</v>
      </c>
      <c r="M11" s="45" t="str">
        <f t="shared" si="0"/>
        <v>Neaplicabil ptr. ca nu exista limita de specificatie</v>
      </c>
      <c r="N11" s="46"/>
    </row>
    <row r="12" spans="1:14" ht="60" customHeight="1" thickBot="1">
      <c r="A12" s="23" t="s">
        <v>374</v>
      </c>
      <c r="B12" s="22" t="s">
        <v>376</v>
      </c>
      <c r="C12" s="47" t="s">
        <v>139</v>
      </c>
      <c r="D12" s="48" t="s">
        <v>383</v>
      </c>
      <c r="E12" s="58" t="s">
        <v>141</v>
      </c>
      <c r="F12" s="50" t="s">
        <v>133</v>
      </c>
      <c r="G12" s="14">
        <v>1</v>
      </c>
      <c r="H12" s="45" t="s">
        <v>133</v>
      </c>
      <c r="I12" s="45" t="s">
        <v>142</v>
      </c>
      <c r="J12" s="45" t="s">
        <v>142</v>
      </c>
      <c r="K12" s="45" t="s">
        <v>142</v>
      </c>
      <c r="L12" s="45" t="s">
        <v>142</v>
      </c>
      <c r="M12" s="45" t="str">
        <f t="shared" si="0"/>
        <v>Neaplicabil ptr. ca nu exista limita de specificatie</v>
      </c>
      <c r="N12" s="46"/>
    </row>
    <row r="13" spans="1:14" ht="70.5" customHeight="1" thickBot="1">
      <c r="A13" s="23" t="s">
        <v>374</v>
      </c>
      <c r="B13" s="22" t="s">
        <v>376</v>
      </c>
      <c r="C13" s="47" t="s">
        <v>139</v>
      </c>
      <c r="D13" s="48" t="s">
        <v>384</v>
      </c>
      <c r="E13" s="58" t="s">
        <v>141</v>
      </c>
      <c r="F13" s="50" t="s">
        <v>133</v>
      </c>
      <c r="G13" s="14">
        <v>1</v>
      </c>
      <c r="H13" s="45" t="s">
        <v>133</v>
      </c>
      <c r="I13" s="45" t="s">
        <v>142</v>
      </c>
      <c r="J13" s="45" t="s">
        <v>142</v>
      </c>
      <c r="K13" s="45" t="s">
        <v>142</v>
      </c>
      <c r="L13" s="45" t="s">
        <v>142</v>
      </c>
      <c r="M13" s="45" t="str">
        <f t="shared" si="0"/>
        <v>Neaplicabil ptr. ca nu exista limita de specificatie</v>
      </c>
      <c r="N13" s="46"/>
    </row>
    <row r="14" spans="1:14" ht="63.75">
      <c r="A14" s="23" t="s">
        <v>374</v>
      </c>
      <c r="B14" s="22" t="s">
        <v>376</v>
      </c>
      <c r="C14" s="47" t="s">
        <v>139</v>
      </c>
      <c r="D14" s="48" t="s">
        <v>385</v>
      </c>
      <c r="E14" s="58" t="s">
        <v>141</v>
      </c>
      <c r="F14" s="50" t="s">
        <v>133</v>
      </c>
      <c r="G14" s="14">
        <v>1</v>
      </c>
      <c r="H14" s="45" t="s">
        <v>133</v>
      </c>
      <c r="I14" s="45" t="s">
        <v>142</v>
      </c>
      <c r="J14" s="45" t="s">
        <v>142</v>
      </c>
      <c r="K14" s="45" t="s">
        <v>142</v>
      </c>
      <c r="L14" s="45" t="s">
        <v>142</v>
      </c>
      <c r="M14" s="45" t="str">
        <f t="shared" si="0"/>
        <v>Neaplicabil ptr. ca nu exista limita de specificatie</v>
      </c>
      <c r="N14" s="46"/>
    </row>
    <row r="15" spans="1:14" ht="48">
      <c r="A15" s="23" t="s">
        <v>374</v>
      </c>
      <c r="B15" s="22" t="s">
        <v>376</v>
      </c>
      <c r="C15" s="47" t="s">
        <v>139</v>
      </c>
      <c r="D15" s="48" t="s">
        <v>386</v>
      </c>
      <c r="E15" s="58" t="s">
        <v>141</v>
      </c>
      <c r="F15" s="50" t="s">
        <v>133</v>
      </c>
      <c r="G15" s="14">
        <v>1</v>
      </c>
      <c r="H15" s="45" t="s">
        <v>133</v>
      </c>
      <c r="I15" s="45" t="s">
        <v>142</v>
      </c>
      <c r="J15" s="45" t="s">
        <v>142</v>
      </c>
      <c r="K15" s="45" t="s">
        <v>142</v>
      </c>
      <c r="L15" s="45" t="s">
        <v>142</v>
      </c>
      <c r="M15" s="45" t="str">
        <f t="shared" si="0"/>
        <v>Neaplicabil ptr. ca nu exista limita de specificatie</v>
      </c>
      <c r="N15" s="46"/>
    </row>
    <row r="16" spans="1:14" ht="51">
      <c r="A16" s="23" t="s">
        <v>374</v>
      </c>
      <c r="B16" s="22" t="s">
        <v>387</v>
      </c>
      <c r="C16" s="47" t="s">
        <v>139</v>
      </c>
      <c r="D16" s="48" t="s">
        <v>388</v>
      </c>
      <c r="E16" s="58" t="s">
        <v>141</v>
      </c>
      <c r="F16" s="50" t="s">
        <v>133</v>
      </c>
      <c r="G16" s="14">
        <v>1</v>
      </c>
      <c r="H16" s="45" t="s">
        <v>133</v>
      </c>
      <c r="I16" s="45" t="s">
        <v>142</v>
      </c>
      <c r="J16" s="45" t="s">
        <v>142</v>
      </c>
      <c r="K16" s="45" t="s">
        <v>142</v>
      </c>
      <c r="L16" s="45" t="s">
        <v>142</v>
      </c>
      <c r="M16" s="45" t="str">
        <f t="shared" si="0"/>
        <v>Neaplicabil ptr. ca nu exista limita de specificatie</v>
      </c>
      <c r="N16" s="46"/>
    </row>
    <row r="17" spans="1:14" ht="51">
      <c r="A17" s="23" t="s">
        <v>374</v>
      </c>
      <c r="B17" s="22" t="s">
        <v>387</v>
      </c>
      <c r="C17" s="47" t="s">
        <v>139</v>
      </c>
      <c r="D17" s="48" t="s">
        <v>389</v>
      </c>
      <c r="E17" s="58" t="s">
        <v>141</v>
      </c>
      <c r="F17" s="50" t="s">
        <v>133</v>
      </c>
      <c r="G17" s="14">
        <v>1</v>
      </c>
      <c r="H17" s="45" t="s">
        <v>133</v>
      </c>
      <c r="I17" s="45" t="s">
        <v>142</v>
      </c>
      <c r="J17" s="45" t="s">
        <v>142</v>
      </c>
      <c r="K17" s="45" t="s">
        <v>142</v>
      </c>
      <c r="L17" s="45" t="s">
        <v>142</v>
      </c>
      <c r="M17" s="45" t="str">
        <f t="shared" si="0"/>
        <v>Neaplicabil ptr. ca nu exista limita de specificatie</v>
      </c>
      <c r="N17" s="46"/>
    </row>
    <row r="18" spans="1:14" ht="51">
      <c r="A18" s="23" t="s">
        <v>374</v>
      </c>
      <c r="B18" s="22" t="s">
        <v>387</v>
      </c>
      <c r="C18" s="47" t="s">
        <v>139</v>
      </c>
      <c r="D18" s="48" t="s">
        <v>390</v>
      </c>
      <c r="E18" s="58" t="s">
        <v>141</v>
      </c>
      <c r="F18" s="50" t="s">
        <v>133</v>
      </c>
      <c r="G18" s="14">
        <v>1</v>
      </c>
      <c r="H18" s="45" t="s">
        <v>133</v>
      </c>
      <c r="I18" s="45" t="s">
        <v>142</v>
      </c>
      <c r="J18" s="45" t="s">
        <v>142</v>
      </c>
      <c r="K18" s="45" t="s">
        <v>142</v>
      </c>
      <c r="L18" s="45" t="s">
        <v>142</v>
      </c>
      <c r="M18" s="45" t="str">
        <f t="shared" si="0"/>
        <v>Neaplicabil ptr. ca nu exista limita de specificatie</v>
      </c>
      <c r="N18" s="46"/>
    </row>
    <row r="19" spans="1:14" ht="63.75">
      <c r="A19" s="23" t="s">
        <v>374</v>
      </c>
      <c r="B19" s="22" t="s">
        <v>387</v>
      </c>
      <c r="C19" s="47" t="s">
        <v>139</v>
      </c>
      <c r="D19" s="48" t="s">
        <v>391</v>
      </c>
      <c r="E19" s="58" t="s">
        <v>141</v>
      </c>
      <c r="F19" s="50" t="s">
        <v>133</v>
      </c>
      <c r="G19" s="14">
        <v>1</v>
      </c>
      <c r="H19" s="45" t="s">
        <v>133</v>
      </c>
      <c r="I19" s="45" t="s">
        <v>142</v>
      </c>
      <c r="J19" s="45" t="s">
        <v>142</v>
      </c>
      <c r="K19" s="45" t="s">
        <v>142</v>
      </c>
      <c r="L19" s="45" t="s">
        <v>142</v>
      </c>
      <c r="M19" s="45" t="str">
        <f t="shared" si="0"/>
        <v>Neaplicabil ptr. ca nu exista limita de specificatie</v>
      </c>
      <c r="N19" s="46"/>
    </row>
    <row r="20" spans="1:14" ht="58.5" customHeight="1" thickBot="1">
      <c r="A20" s="23" t="s">
        <v>374</v>
      </c>
      <c r="B20" s="22" t="s">
        <v>387</v>
      </c>
      <c r="C20" s="47" t="s">
        <v>139</v>
      </c>
      <c r="D20" s="48" t="s">
        <v>392</v>
      </c>
      <c r="E20" s="58" t="s">
        <v>141</v>
      </c>
      <c r="F20" s="50" t="s">
        <v>133</v>
      </c>
      <c r="G20" s="14">
        <v>1</v>
      </c>
      <c r="H20" s="45" t="s">
        <v>133</v>
      </c>
      <c r="I20" s="45" t="s">
        <v>142</v>
      </c>
      <c r="J20" s="45" t="s">
        <v>142</v>
      </c>
      <c r="K20" s="45" t="s">
        <v>142</v>
      </c>
      <c r="L20" s="45" t="s">
        <v>142</v>
      </c>
      <c r="M20" s="45" t="str">
        <f t="shared" si="0"/>
        <v>Neaplicabil ptr. ca nu exista limita de specificatie</v>
      </c>
      <c r="N20" s="46"/>
    </row>
    <row r="21" spans="1:14" ht="59.25" customHeight="1" thickBot="1">
      <c r="A21" s="23" t="s">
        <v>374</v>
      </c>
      <c r="B21" s="22" t="s">
        <v>180</v>
      </c>
      <c r="C21" s="47" t="s">
        <v>393</v>
      </c>
      <c r="D21" s="48" t="s">
        <v>394</v>
      </c>
      <c r="E21" s="90">
        <v>7</v>
      </c>
      <c r="F21" s="50" t="s">
        <v>133</v>
      </c>
      <c r="G21" s="14">
        <v>3.2</v>
      </c>
      <c r="H21" s="45" t="s">
        <v>133</v>
      </c>
      <c r="I21" s="45" t="s">
        <v>134</v>
      </c>
      <c r="J21" s="45" t="str">
        <f t="shared" ref="J21:J45" si="1">"Rez.≤"&amp;ROUND(E21-(E21)*(G21/100),1)&amp;F21 &amp;" = Indeplineste cerintele specificate"</f>
        <v>Rez.≤6,8% = Indeplineste cerintele specificate</v>
      </c>
      <c r="K21" s="45" t="str">
        <f t="shared" ref="K21:K45" si="2">"Rez.&gt;"&amp;ROUND(E21+(E21)*(G21/100),1)&amp;F21&amp;" = Nu indeplineste cerintele specificate"</f>
        <v>Rez.&gt;7,2% = Nu indeplineste cerintele specificate</v>
      </c>
      <c r="L21" s="45" t="str">
        <f t="shared" ref="L21:L45" si="3">ROUND((E21-(E21)*(G21/100)),1)&amp;F21&amp; " &lt; Rez. ≤ "&amp;ROUND(E21+(E21)*(G21/100),1)&amp;F21&amp;" = prezinta risc de neindeplinire cerinte specificate"</f>
        <v>6,8% &lt; Rez. ≤ 7,2% = prezinta risc de neindeplinire cerinte specificate</v>
      </c>
      <c r="M21" s="45" t="str">
        <f t="shared" si="0"/>
        <v>x</v>
      </c>
      <c r="N21" s="110" t="s">
        <v>304</v>
      </c>
    </row>
    <row r="22" spans="1:14" ht="56.25" customHeight="1" thickBot="1">
      <c r="A22" s="23" t="s">
        <v>374</v>
      </c>
      <c r="B22" s="22" t="s">
        <v>180</v>
      </c>
      <c r="C22" s="47" t="s">
        <v>393</v>
      </c>
      <c r="D22" s="48" t="s">
        <v>395</v>
      </c>
      <c r="E22" s="90">
        <v>20</v>
      </c>
      <c r="F22" s="50" t="s">
        <v>133</v>
      </c>
      <c r="G22" s="14">
        <v>3.2</v>
      </c>
      <c r="H22" s="45" t="s">
        <v>133</v>
      </c>
      <c r="I22" s="45" t="s">
        <v>134</v>
      </c>
      <c r="J22" s="45" t="str">
        <f t="shared" si="1"/>
        <v>Rez.≤19,4% = Indeplineste cerintele specificate</v>
      </c>
      <c r="K22" s="45" t="str">
        <f t="shared" si="2"/>
        <v>Rez.&gt;20,6% = Nu indeplineste cerintele specificate</v>
      </c>
      <c r="L22" s="45" t="str">
        <f t="shared" si="3"/>
        <v>19,4% &lt; Rez. ≤ 20,6% = prezinta risc de neindeplinire cerinte specificate</v>
      </c>
      <c r="M22" s="45" t="str">
        <f t="shared" si="0"/>
        <v>x</v>
      </c>
      <c r="N22" s="110" t="s">
        <v>304</v>
      </c>
    </row>
    <row r="23" spans="1:14" ht="84" customHeight="1" thickBot="1">
      <c r="A23" s="23" t="s">
        <v>374</v>
      </c>
      <c r="B23" s="22" t="s">
        <v>180</v>
      </c>
      <c r="C23" s="47" t="s">
        <v>393</v>
      </c>
      <c r="D23" s="48" t="s">
        <v>396</v>
      </c>
      <c r="E23" s="90">
        <v>30</v>
      </c>
      <c r="F23" s="50" t="s">
        <v>133</v>
      </c>
      <c r="G23" s="14">
        <v>3.2</v>
      </c>
      <c r="H23" s="45" t="s">
        <v>133</v>
      </c>
      <c r="I23" s="45" t="s">
        <v>134</v>
      </c>
      <c r="J23" s="45" t="str">
        <f t="shared" si="1"/>
        <v>Rez.≤29% = Indeplineste cerintele specificate</v>
      </c>
      <c r="K23" s="45" t="str">
        <f t="shared" si="2"/>
        <v>Rez.&gt;31% = Nu indeplineste cerintele specificate</v>
      </c>
      <c r="L23" s="45" t="str">
        <f t="shared" si="3"/>
        <v>29% &lt; Rez. ≤ 31% = prezinta risc de neindeplinire cerinte specificate</v>
      </c>
      <c r="M23" s="45" t="str">
        <f t="shared" si="0"/>
        <v>x</v>
      </c>
      <c r="N23" s="110" t="s">
        <v>304</v>
      </c>
    </row>
    <row r="24" spans="1:14" ht="68.25" thickBot="1">
      <c r="A24" s="23" t="s">
        <v>374</v>
      </c>
      <c r="B24" s="22" t="s">
        <v>180</v>
      </c>
      <c r="C24" s="47" t="s">
        <v>393</v>
      </c>
      <c r="D24" s="48" t="s">
        <v>397</v>
      </c>
      <c r="E24" s="90">
        <v>25</v>
      </c>
      <c r="F24" s="50" t="s">
        <v>133</v>
      </c>
      <c r="G24" s="14">
        <v>3.2</v>
      </c>
      <c r="H24" s="45" t="s">
        <v>133</v>
      </c>
      <c r="I24" s="45" t="s">
        <v>134</v>
      </c>
      <c r="J24" s="45" t="str">
        <f t="shared" si="1"/>
        <v>Rez.≤24,2% = Indeplineste cerintele specificate</v>
      </c>
      <c r="K24" s="45" t="str">
        <f t="shared" si="2"/>
        <v>Rez.&gt;25,8% = Nu indeplineste cerintele specificate</v>
      </c>
      <c r="L24" s="45" t="str">
        <f t="shared" si="3"/>
        <v>24,2% &lt; Rez. ≤ 25,8% = prezinta risc de neindeplinire cerinte specificate</v>
      </c>
      <c r="M24" s="45" t="str">
        <f t="shared" si="0"/>
        <v>x</v>
      </c>
      <c r="N24" s="110" t="s">
        <v>304</v>
      </c>
    </row>
    <row r="25" spans="1:14" ht="81" customHeight="1" thickBot="1">
      <c r="A25" s="23" t="s">
        <v>374</v>
      </c>
      <c r="B25" s="22" t="s">
        <v>180</v>
      </c>
      <c r="C25" s="47" t="s">
        <v>398</v>
      </c>
      <c r="D25" s="48" t="s">
        <v>399</v>
      </c>
      <c r="E25" s="90">
        <v>26</v>
      </c>
      <c r="F25" s="50" t="s">
        <v>133</v>
      </c>
      <c r="G25" s="14">
        <v>3.2</v>
      </c>
      <c r="H25" s="45" t="s">
        <v>133</v>
      </c>
      <c r="I25" s="45" t="s">
        <v>134</v>
      </c>
      <c r="J25" s="45" t="str">
        <f t="shared" si="1"/>
        <v>Rez.≤25,2% = Indeplineste cerintele specificate</v>
      </c>
      <c r="K25" s="45" t="str">
        <f t="shared" si="2"/>
        <v>Rez.&gt;26,8% = Nu indeplineste cerintele specificate</v>
      </c>
      <c r="L25" s="45" t="str">
        <f t="shared" si="3"/>
        <v>25,2% &lt; Rez. ≤ 26,8% = prezinta risc de neindeplinire cerinte specificate</v>
      </c>
      <c r="M25" s="45" t="str">
        <f t="shared" si="0"/>
        <v>x</v>
      </c>
      <c r="N25" s="110" t="s">
        <v>304</v>
      </c>
    </row>
    <row r="26" spans="1:14" ht="78" customHeight="1" thickBot="1">
      <c r="A26" s="23" t="s">
        <v>374</v>
      </c>
      <c r="B26" s="22" t="s">
        <v>180</v>
      </c>
      <c r="C26" s="47" t="s">
        <v>398</v>
      </c>
      <c r="D26" s="48" t="s">
        <v>400</v>
      </c>
      <c r="E26" s="90">
        <v>27</v>
      </c>
      <c r="F26" s="50" t="s">
        <v>133</v>
      </c>
      <c r="G26" s="14">
        <v>3.2</v>
      </c>
      <c r="H26" s="45" t="s">
        <v>133</v>
      </c>
      <c r="I26" s="45" t="s">
        <v>134</v>
      </c>
      <c r="J26" s="45" t="str">
        <f t="shared" si="1"/>
        <v>Rez.≤26,1% = Indeplineste cerintele specificate</v>
      </c>
      <c r="K26" s="45" t="str">
        <f t="shared" si="2"/>
        <v>Rez.&gt;27,9% = Nu indeplineste cerintele specificate</v>
      </c>
      <c r="L26" s="45" t="str">
        <f t="shared" si="3"/>
        <v>26,1% &lt; Rez. ≤ 27,9% = prezinta risc de neindeplinire cerinte specificate</v>
      </c>
      <c r="M26" s="45" t="str">
        <f t="shared" si="0"/>
        <v>x</v>
      </c>
      <c r="N26" s="110" t="s">
        <v>304</v>
      </c>
    </row>
    <row r="27" spans="1:14" ht="74.25" thickBot="1">
      <c r="A27" s="23" t="s">
        <v>374</v>
      </c>
      <c r="B27" s="22" t="s">
        <v>180</v>
      </c>
      <c r="C27" s="47" t="s">
        <v>398</v>
      </c>
      <c r="D27" s="48" t="s">
        <v>401</v>
      </c>
      <c r="E27" s="90">
        <v>28</v>
      </c>
      <c r="F27" s="50" t="s">
        <v>133</v>
      </c>
      <c r="G27" s="14">
        <v>3.2</v>
      </c>
      <c r="H27" s="45" t="s">
        <v>133</v>
      </c>
      <c r="I27" s="45" t="s">
        <v>134</v>
      </c>
      <c r="J27" s="45" t="str">
        <f t="shared" si="1"/>
        <v>Rez.≤27,1% = Indeplineste cerintele specificate</v>
      </c>
      <c r="K27" s="45" t="str">
        <f t="shared" si="2"/>
        <v>Rez.&gt;28,9% = Nu indeplineste cerintele specificate</v>
      </c>
      <c r="L27" s="45" t="str">
        <f t="shared" si="3"/>
        <v>27,1% &lt; Rez. ≤ 28,9% = prezinta risc de neindeplinire cerinte specificate</v>
      </c>
      <c r="M27" s="45" t="str">
        <f t="shared" si="0"/>
        <v>x</v>
      </c>
      <c r="N27" s="110" t="s">
        <v>304</v>
      </c>
    </row>
    <row r="28" spans="1:14" ht="74.25" thickBot="1">
      <c r="A28" s="23" t="s">
        <v>374</v>
      </c>
      <c r="B28" s="22" t="s">
        <v>180</v>
      </c>
      <c r="C28" s="47" t="s">
        <v>398</v>
      </c>
      <c r="D28" s="48" t="s">
        <v>402</v>
      </c>
      <c r="E28" s="90">
        <v>32</v>
      </c>
      <c r="F28" s="50" t="s">
        <v>133</v>
      </c>
      <c r="G28" s="14">
        <v>3.2</v>
      </c>
      <c r="H28" s="45" t="s">
        <v>133</v>
      </c>
      <c r="I28" s="45" t="s">
        <v>134</v>
      </c>
      <c r="J28" s="45" t="str">
        <f t="shared" si="1"/>
        <v>Rez.≤31% = Indeplineste cerintele specificate</v>
      </c>
      <c r="K28" s="45" t="str">
        <f t="shared" si="2"/>
        <v>Rez.&gt;33% = Nu indeplineste cerintele specificate</v>
      </c>
      <c r="L28" s="45" t="str">
        <f t="shared" si="3"/>
        <v>31% &lt; Rez. ≤ 33% = prezinta risc de neindeplinire cerinte specificate</v>
      </c>
      <c r="M28" s="45" t="str">
        <f t="shared" si="0"/>
        <v>x</v>
      </c>
      <c r="N28" s="110" t="s">
        <v>304</v>
      </c>
    </row>
    <row r="29" spans="1:14" ht="74.25" thickBot="1">
      <c r="A29" s="23" t="s">
        <v>374</v>
      </c>
      <c r="B29" s="22" t="s">
        <v>180</v>
      </c>
      <c r="C29" s="47" t="s">
        <v>398</v>
      </c>
      <c r="D29" s="48" t="s">
        <v>403</v>
      </c>
      <c r="E29" s="90">
        <v>43</v>
      </c>
      <c r="F29" s="50" t="s">
        <v>133</v>
      </c>
      <c r="G29" s="14">
        <v>3.2</v>
      </c>
      <c r="H29" s="45" t="s">
        <v>133</v>
      </c>
      <c r="I29" s="45" t="s">
        <v>134</v>
      </c>
      <c r="J29" s="45" t="str">
        <f t="shared" si="1"/>
        <v>Rez.≤41,6% = Indeplineste cerintele specificate</v>
      </c>
      <c r="K29" s="45" t="str">
        <f t="shared" si="2"/>
        <v>Rez.&gt;44,4% = Nu indeplineste cerintele specificate</v>
      </c>
      <c r="L29" s="45" t="str">
        <f t="shared" si="3"/>
        <v>41,6% &lt; Rez. ≤ 44,4% = prezinta risc de neindeplinire cerinte specificate</v>
      </c>
      <c r="M29" s="45" t="str">
        <f t="shared" si="0"/>
        <v>x</v>
      </c>
      <c r="N29" s="110" t="s">
        <v>304</v>
      </c>
    </row>
    <row r="30" spans="1:14" ht="74.25" thickBot="1">
      <c r="A30" s="23" t="s">
        <v>374</v>
      </c>
      <c r="B30" s="22" t="s">
        <v>180</v>
      </c>
      <c r="C30" s="47" t="s">
        <v>398</v>
      </c>
      <c r="D30" s="48" t="s">
        <v>404</v>
      </c>
      <c r="E30" s="90">
        <v>38</v>
      </c>
      <c r="F30" s="50" t="s">
        <v>133</v>
      </c>
      <c r="G30" s="14">
        <v>3.2</v>
      </c>
      <c r="H30" s="45" t="s">
        <v>133</v>
      </c>
      <c r="I30" s="45" t="s">
        <v>134</v>
      </c>
      <c r="J30" s="45" t="str">
        <f t="shared" si="1"/>
        <v>Rez.≤36,8% = Indeplineste cerintele specificate</v>
      </c>
      <c r="K30" s="45" t="str">
        <f t="shared" si="2"/>
        <v>Rez.&gt;39,2% = Nu indeplineste cerintele specificate</v>
      </c>
      <c r="L30" s="45" t="str">
        <f t="shared" si="3"/>
        <v>36,8% &lt; Rez. ≤ 39,2% = prezinta risc de neindeplinire cerinte specificate</v>
      </c>
      <c r="M30" s="45" t="str">
        <f t="shared" si="0"/>
        <v>x</v>
      </c>
      <c r="N30" s="110" t="s">
        <v>304</v>
      </c>
    </row>
    <row r="31" spans="1:14" ht="97.5" customHeight="1" thickBot="1">
      <c r="A31" s="23" t="s">
        <v>374</v>
      </c>
      <c r="B31" s="22" t="s">
        <v>180</v>
      </c>
      <c r="C31" s="47" t="s">
        <v>398</v>
      </c>
      <c r="D31" s="48" t="s">
        <v>405</v>
      </c>
      <c r="E31" s="90">
        <v>26</v>
      </c>
      <c r="F31" s="50" t="s">
        <v>133</v>
      </c>
      <c r="G31" s="14">
        <v>3.2</v>
      </c>
      <c r="H31" s="45" t="s">
        <v>133</v>
      </c>
      <c r="I31" s="45" t="s">
        <v>134</v>
      </c>
      <c r="J31" s="45" t="str">
        <f t="shared" si="1"/>
        <v>Rez.≤25,2% = Indeplineste cerintele specificate</v>
      </c>
      <c r="K31" s="45" t="str">
        <f t="shared" si="2"/>
        <v>Rez.&gt;26,8% = Nu indeplineste cerintele specificate</v>
      </c>
      <c r="L31" s="45" t="str">
        <f t="shared" si="3"/>
        <v>25,2% &lt; Rez. ≤ 26,8% = prezinta risc de neindeplinire cerinte specificate</v>
      </c>
      <c r="M31" s="45" t="str">
        <f t="shared" si="0"/>
        <v>x</v>
      </c>
      <c r="N31" s="110" t="s">
        <v>304</v>
      </c>
    </row>
    <row r="32" spans="1:14" ht="74.25" thickBot="1">
      <c r="A32" s="23" t="s">
        <v>374</v>
      </c>
      <c r="B32" s="22" t="s">
        <v>180</v>
      </c>
      <c r="C32" s="47" t="s">
        <v>398</v>
      </c>
      <c r="D32" s="48" t="s">
        <v>406</v>
      </c>
      <c r="E32" s="90">
        <v>30</v>
      </c>
      <c r="F32" s="50" t="s">
        <v>133</v>
      </c>
      <c r="G32" s="14">
        <v>3.2</v>
      </c>
      <c r="H32" s="45" t="s">
        <v>133</v>
      </c>
      <c r="I32" s="45" t="s">
        <v>134</v>
      </c>
      <c r="J32" s="45" t="str">
        <f t="shared" si="1"/>
        <v>Rez.≤29% = Indeplineste cerintele specificate</v>
      </c>
      <c r="K32" s="45" t="str">
        <f t="shared" si="2"/>
        <v>Rez.&gt;31% = Nu indeplineste cerintele specificate</v>
      </c>
      <c r="L32" s="45" t="str">
        <f t="shared" si="3"/>
        <v>29% &lt; Rez. ≤ 31% = prezinta risc de neindeplinire cerinte specificate</v>
      </c>
      <c r="M32" s="45" t="str">
        <f t="shared" si="0"/>
        <v>x</v>
      </c>
      <c r="N32" s="110" t="s">
        <v>304</v>
      </c>
    </row>
    <row r="33" spans="1:15" ht="81.75" customHeight="1" thickBot="1">
      <c r="A33" s="23" t="s">
        <v>374</v>
      </c>
      <c r="B33" s="22" t="s">
        <v>180</v>
      </c>
      <c r="C33" s="47" t="s">
        <v>398</v>
      </c>
      <c r="D33" s="48" t="s">
        <v>407</v>
      </c>
      <c r="E33" s="90">
        <v>32</v>
      </c>
      <c r="F33" s="50" t="s">
        <v>133</v>
      </c>
      <c r="G33" s="14">
        <v>3.2</v>
      </c>
      <c r="H33" s="45" t="s">
        <v>133</v>
      </c>
      <c r="I33" s="45" t="s">
        <v>134</v>
      </c>
      <c r="J33" s="45" t="str">
        <f t="shared" si="1"/>
        <v>Rez.≤31% = Indeplineste cerintele specificate</v>
      </c>
      <c r="K33" s="45" t="str">
        <f t="shared" si="2"/>
        <v>Rez.&gt;33% = Nu indeplineste cerintele specificate</v>
      </c>
      <c r="L33" s="45" t="str">
        <f t="shared" si="3"/>
        <v>31% &lt; Rez. ≤ 33% = prezinta risc de neindeplinire cerinte specificate</v>
      </c>
      <c r="M33" s="45" t="str">
        <f t="shared" si="0"/>
        <v>x</v>
      </c>
      <c r="N33" s="110" t="s">
        <v>304</v>
      </c>
    </row>
    <row r="34" spans="1:15" ht="78.75" customHeight="1" thickBot="1">
      <c r="A34" s="23" t="s">
        <v>374</v>
      </c>
      <c r="B34" s="22" t="s">
        <v>180</v>
      </c>
      <c r="C34" s="47" t="s">
        <v>398</v>
      </c>
      <c r="D34" s="48" t="s">
        <v>408</v>
      </c>
      <c r="E34" s="90">
        <v>40</v>
      </c>
      <c r="F34" s="50" t="s">
        <v>133</v>
      </c>
      <c r="G34" s="14">
        <v>3.2</v>
      </c>
      <c r="H34" s="45" t="s">
        <v>133</v>
      </c>
      <c r="I34" s="45" t="s">
        <v>134</v>
      </c>
      <c r="J34" s="45" t="str">
        <f t="shared" si="1"/>
        <v>Rez.≤38,7% = Indeplineste cerintele specificate</v>
      </c>
      <c r="K34" s="45" t="str">
        <f t="shared" si="2"/>
        <v>Rez.&gt;41,3% = Nu indeplineste cerintele specificate</v>
      </c>
      <c r="L34" s="45" t="str">
        <f t="shared" si="3"/>
        <v>38,7% &lt; Rez. ≤ 41,3% = prezinta risc de neindeplinire cerinte specificate</v>
      </c>
      <c r="M34" s="45" t="str">
        <f t="shared" si="0"/>
        <v>x</v>
      </c>
      <c r="N34" s="110" t="s">
        <v>304</v>
      </c>
    </row>
    <row r="35" spans="1:15" ht="74.25" thickBot="1">
      <c r="A35" s="23" t="s">
        <v>374</v>
      </c>
      <c r="B35" s="22" t="s">
        <v>180</v>
      </c>
      <c r="C35" s="47" t="s">
        <v>398</v>
      </c>
      <c r="D35" s="48" t="s">
        <v>409</v>
      </c>
      <c r="E35" s="90">
        <v>43</v>
      </c>
      <c r="F35" s="50" t="s">
        <v>133</v>
      </c>
      <c r="G35" s="14">
        <v>3.2</v>
      </c>
      <c r="H35" s="45" t="s">
        <v>133</v>
      </c>
      <c r="I35" s="45" t="s">
        <v>134</v>
      </c>
      <c r="J35" s="45" t="str">
        <f t="shared" si="1"/>
        <v>Rez.≤41,6% = Indeplineste cerintele specificate</v>
      </c>
      <c r="K35" s="45" t="str">
        <f t="shared" si="2"/>
        <v>Rez.&gt;44,4% = Nu indeplineste cerintele specificate</v>
      </c>
      <c r="L35" s="45" t="str">
        <f t="shared" si="3"/>
        <v>41,6% &lt; Rez. ≤ 44,4% = prezinta risc de neindeplinire cerinte specificate</v>
      </c>
      <c r="M35" s="45" t="str">
        <f t="shared" si="0"/>
        <v>x</v>
      </c>
      <c r="N35" s="110" t="s">
        <v>304</v>
      </c>
    </row>
    <row r="36" spans="1:15" ht="74.25" thickBot="1">
      <c r="A36" s="23" t="s">
        <v>374</v>
      </c>
      <c r="B36" s="22" t="s">
        <v>180</v>
      </c>
      <c r="C36" s="47" t="s">
        <v>398</v>
      </c>
      <c r="D36" s="48" t="s">
        <v>410</v>
      </c>
      <c r="E36" s="90">
        <v>44</v>
      </c>
      <c r="F36" s="50" t="s">
        <v>133</v>
      </c>
      <c r="G36" s="14">
        <v>3.2</v>
      </c>
      <c r="H36" s="45" t="s">
        <v>133</v>
      </c>
      <c r="I36" s="45" t="s">
        <v>134</v>
      </c>
      <c r="J36" s="45" t="str">
        <f t="shared" si="1"/>
        <v>Rez.≤42,6% = Indeplineste cerintele specificate</v>
      </c>
      <c r="K36" s="45" t="str">
        <f t="shared" si="2"/>
        <v>Rez.&gt;45,4% = Nu indeplineste cerintele specificate</v>
      </c>
      <c r="L36" s="45" t="str">
        <f t="shared" si="3"/>
        <v>42,6% &lt; Rez. ≤ 45,4% = prezinta risc de neindeplinire cerinte specificate</v>
      </c>
      <c r="M36" s="45" t="str">
        <f t="shared" si="0"/>
        <v>x</v>
      </c>
      <c r="N36" s="110" t="s">
        <v>304</v>
      </c>
    </row>
    <row r="37" spans="1:15" ht="74.25" thickBot="1">
      <c r="A37" s="23" t="s">
        <v>374</v>
      </c>
      <c r="B37" s="22" t="s">
        <v>180</v>
      </c>
      <c r="C37" s="47" t="s">
        <v>398</v>
      </c>
      <c r="D37" s="48" t="s">
        <v>411</v>
      </c>
      <c r="E37" s="90">
        <v>47</v>
      </c>
      <c r="F37" s="50" t="s">
        <v>133</v>
      </c>
      <c r="G37" s="14">
        <v>3.2</v>
      </c>
      <c r="H37" s="45" t="s">
        <v>133</v>
      </c>
      <c r="I37" s="45" t="s">
        <v>134</v>
      </c>
      <c r="J37" s="45" t="str">
        <f t="shared" si="1"/>
        <v>Rez.≤45,5% = Indeplineste cerintele specificate</v>
      </c>
      <c r="K37" s="45" t="str">
        <f t="shared" si="2"/>
        <v>Rez.&gt;48,5% = Nu indeplineste cerintele specificate</v>
      </c>
      <c r="L37" s="45" t="str">
        <f t="shared" si="3"/>
        <v>45,5% &lt; Rez. ≤ 48,5% = prezinta risc de neindeplinire cerinte specificate</v>
      </c>
      <c r="M37" s="45" t="str">
        <f t="shared" si="0"/>
        <v>x</v>
      </c>
      <c r="N37" s="110" t="s">
        <v>304</v>
      </c>
    </row>
    <row r="38" spans="1:15" ht="74.25" thickBot="1">
      <c r="A38" s="23" t="s">
        <v>374</v>
      </c>
      <c r="B38" s="22" t="s">
        <v>180</v>
      </c>
      <c r="C38" s="47" t="s">
        <v>398</v>
      </c>
      <c r="D38" s="48" t="s">
        <v>412</v>
      </c>
      <c r="E38" s="90">
        <v>46</v>
      </c>
      <c r="F38" s="50" t="s">
        <v>133</v>
      </c>
      <c r="G38" s="14">
        <v>3.2</v>
      </c>
      <c r="H38" s="45" t="s">
        <v>133</v>
      </c>
      <c r="I38" s="45" t="s">
        <v>134</v>
      </c>
      <c r="J38" s="45" t="str">
        <f t="shared" si="1"/>
        <v>Rez.≤44,5% = Indeplineste cerintele specificate</v>
      </c>
      <c r="K38" s="45" t="str">
        <f t="shared" si="2"/>
        <v>Rez.&gt;47,5% = Nu indeplineste cerintele specificate</v>
      </c>
      <c r="L38" s="45" t="str">
        <f t="shared" si="3"/>
        <v>44,5% &lt; Rez. ≤ 47,5% = prezinta risc de neindeplinire cerinte specificate</v>
      </c>
      <c r="M38" s="45" t="str">
        <f t="shared" si="0"/>
        <v>x</v>
      </c>
      <c r="N38" s="110" t="s">
        <v>304</v>
      </c>
    </row>
    <row r="39" spans="1:15" ht="74.25" thickBot="1">
      <c r="A39" s="23" t="s">
        <v>374</v>
      </c>
      <c r="B39" s="22" t="s">
        <v>180</v>
      </c>
      <c r="C39" s="47" t="s">
        <v>398</v>
      </c>
      <c r="D39" s="48" t="s">
        <v>413</v>
      </c>
      <c r="E39" s="90">
        <v>50</v>
      </c>
      <c r="F39" s="50" t="s">
        <v>133</v>
      </c>
      <c r="G39" s="14">
        <v>3.2</v>
      </c>
      <c r="H39" s="45" t="s">
        <v>133</v>
      </c>
      <c r="I39" s="45" t="s">
        <v>134</v>
      </c>
      <c r="J39" s="45" t="str">
        <f t="shared" si="1"/>
        <v>Rez.≤48,4% = Indeplineste cerintele specificate</v>
      </c>
      <c r="K39" s="45" t="str">
        <f t="shared" si="2"/>
        <v>Rez.&gt;51,6% = Nu indeplineste cerintele specificate</v>
      </c>
      <c r="L39" s="45" t="str">
        <f t="shared" si="3"/>
        <v>48,4% &lt; Rez. ≤ 51,6% = prezinta risc de neindeplinire cerinte specificate</v>
      </c>
      <c r="M39" s="45" t="str">
        <f t="shared" si="0"/>
        <v>x</v>
      </c>
      <c r="N39" s="110" t="s">
        <v>304</v>
      </c>
    </row>
    <row r="40" spans="1:15" ht="74.25" thickBot="1">
      <c r="A40" s="23" t="s">
        <v>374</v>
      </c>
      <c r="B40" s="22" t="s">
        <v>180</v>
      </c>
      <c r="C40" s="47" t="s">
        <v>398</v>
      </c>
      <c r="D40" s="48" t="s">
        <v>414</v>
      </c>
      <c r="E40" s="90">
        <v>50</v>
      </c>
      <c r="F40" s="50" t="s">
        <v>133</v>
      </c>
      <c r="G40" s="14">
        <v>3.2</v>
      </c>
      <c r="H40" s="45" t="s">
        <v>133</v>
      </c>
      <c r="I40" s="45" t="s">
        <v>134</v>
      </c>
      <c r="J40" s="45" t="str">
        <f t="shared" si="1"/>
        <v>Rez.≤48,4% = Indeplineste cerintele specificate</v>
      </c>
      <c r="K40" s="45" t="str">
        <f t="shared" si="2"/>
        <v>Rez.&gt;51,6% = Nu indeplineste cerintele specificate</v>
      </c>
      <c r="L40" s="45" t="str">
        <f t="shared" si="3"/>
        <v>48,4% &lt; Rez. ≤ 51,6% = prezinta risc de neindeplinire cerinte specificate</v>
      </c>
      <c r="M40" s="45" t="str">
        <f t="shared" si="0"/>
        <v>x</v>
      </c>
      <c r="N40" s="110" t="s">
        <v>304</v>
      </c>
    </row>
    <row r="41" spans="1:15" ht="74.25" thickBot="1">
      <c r="A41" s="23" t="s">
        <v>374</v>
      </c>
      <c r="B41" s="22" t="s">
        <v>180</v>
      </c>
      <c r="C41" s="47" t="s">
        <v>398</v>
      </c>
      <c r="D41" s="48" t="s">
        <v>415</v>
      </c>
      <c r="E41" s="90">
        <v>40</v>
      </c>
      <c r="F41" s="50" t="s">
        <v>133</v>
      </c>
      <c r="G41" s="14">
        <v>3.2</v>
      </c>
      <c r="H41" s="45" t="s">
        <v>133</v>
      </c>
      <c r="I41" s="45" t="s">
        <v>134</v>
      </c>
      <c r="J41" s="45" t="str">
        <f t="shared" si="1"/>
        <v>Rez.≤38,7% = Indeplineste cerintele specificate</v>
      </c>
      <c r="K41" s="45" t="str">
        <f t="shared" si="2"/>
        <v>Rez.&gt;41,3% = Nu indeplineste cerintele specificate</v>
      </c>
      <c r="L41" s="45" t="str">
        <f t="shared" si="3"/>
        <v>38,7% &lt; Rez. ≤ 41,3% = prezinta risc de neindeplinire cerinte specificate</v>
      </c>
      <c r="M41" s="45" t="str">
        <f t="shared" si="0"/>
        <v>x</v>
      </c>
      <c r="N41" s="110" t="s">
        <v>304</v>
      </c>
    </row>
    <row r="42" spans="1:15" ht="74.25" thickBot="1">
      <c r="A42" s="23" t="s">
        <v>374</v>
      </c>
      <c r="B42" s="22" t="s">
        <v>180</v>
      </c>
      <c r="C42" s="47" t="s">
        <v>398</v>
      </c>
      <c r="D42" s="48" t="s">
        <v>416</v>
      </c>
      <c r="E42" s="90">
        <v>20</v>
      </c>
      <c r="F42" s="50" t="s">
        <v>133</v>
      </c>
      <c r="G42" s="14">
        <v>3.2</v>
      </c>
      <c r="H42" s="45" t="s">
        <v>133</v>
      </c>
      <c r="I42" s="45" t="s">
        <v>134</v>
      </c>
      <c r="J42" s="45" t="str">
        <f t="shared" si="1"/>
        <v>Rez.≤19,4% = Indeplineste cerintele specificate</v>
      </c>
      <c r="K42" s="45" t="str">
        <f t="shared" si="2"/>
        <v>Rez.&gt;20,6% = Nu indeplineste cerintele specificate</v>
      </c>
      <c r="L42" s="45" t="str">
        <f t="shared" si="3"/>
        <v>19,4% &lt; Rez. ≤ 20,6% = prezinta risc de neindeplinire cerinte specificate</v>
      </c>
      <c r="M42" s="45" t="str">
        <f t="shared" si="0"/>
        <v>x</v>
      </c>
      <c r="N42" s="110" t="s">
        <v>304</v>
      </c>
    </row>
    <row r="43" spans="1:15" ht="74.25" thickBot="1">
      <c r="A43" s="23" t="s">
        <v>374</v>
      </c>
      <c r="B43" s="22" t="s">
        <v>180</v>
      </c>
      <c r="C43" s="47" t="s">
        <v>398</v>
      </c>
      <c r="D43" s="48" t="s">
        <v>417</v>
      </c>
      <c r="E43" s="90">
        <v>30</v>
      </c>
      <c r="F43" s="50" t="s">
        <v>133</v>
      </c>
      <c r="G43" s="14">
        <v>3.2</v>
      </c>
      <c r="H43" s="45" t="s">
        <v>133</v>
      </c>
      <c r="I43" s="45" t="s">
        <v>134</v>
      </c>
      <c r="J43" s="45" t="str">
        <f t="shared" si="1"/>
        <v>Rez.≤29% = Indeplineste cerintele specificate</v>
      </c>
      <c r="K43" s="45" t="str">
        <f t="shared" si="2"/>
        <v>Rez.&gt;31% = Nu indeplineste cerintele specificate</v>
      </c>
      <c r="L43" s="45" t="str">
        <f t="shared" si="3"/>
        <v>29% &lt; Rez. ≤ 31% = prezinta risc de neindeplinire cerinte specificate</v>
      </c>
      <c r="M43" s="45" t="str">
        <f t="shared" si="0"/>
        <v>x</v>
      </c>
      <c r="N43" s="110" t="s">
        <v>304</v>
      </c>
    </row>
    <row r="44" spans="1:15" ht="80.25" customHeight="1" thickBot="1">
      <c r="A44" s="23" t="s">
        <v>374</v>
      </c>
      <c r="B44" s="22" t="s">
        <v>180</v>
      </c>
      <c r="C44" s="47" t="s">
        <v>398</v>
      </c>
      <c r="D44" s="48" t="s">
        <v>418</v>
      </c>
      <c r="E44" s="90">
        <v>10</v>
      </c>
      <c r="F44" s="50" t="s">
        <v>133</v>
      </c>
      <c r="G44" s="14">
        <v>3.2</v>
      </c>
      <c r="H44" s="45" t="s">
        <v>133</v>
      </c>
      <c r="I44" s="45" t="s">
        <v>134</v>
      </c>
      <c r="J44" s="45" t="str">
        <f t="shared" si="1"/>
        <v>Rez.≤9,7% = Indeplineste cerintele specificate</v>
      </c>
      <c r="K44" s="45" t="str">
        <f t="shared" si="2"/>
        <v>Rez.&gt;10,3% = Nu indeplineste cerintele specificate</v>
      </c>
      <c r="L44" s="45" t="str">
        <f t="shared" si="3"/>
        <v>9,7% &lt; Rez. ≤ 10,3% = prezinta risc de neindeplinire cerinte specificate</v>
      </c>
      <c r="M44" s="45" t="str">
        <f t="shared" si="0"/>
        <v>x</v>
      </c>
      <c r="N44" s="110" t="s">
        <v>304</v>
      </c>
    </row>
    <row r="45" spans="1:15" ht="81" customHeight="1" thickBot="1">
      <c r="A45" s="23" t="s">
        <v>374</v>
      </c>
      <c r="B45" s="22" t="s">
        <v>180</v>
      </c>
      <c r="C45" s="47" t="s">
        <v>398</v>
      </c>
      <c r="D45" s="48" t="s">
        <v>419</v>
      </c>
      <c r="E45" s="90">
        <v>5.6</v>
      </c>
      <c r="F45" s="50" t="s">
        <v>133</v>
      </c>
      <c r="G45" s="14">
        <v>3.2</v>
      </c>
      <c r="H45" s="45" t="s">
        <v>133</v>
      </c>
      <c r="I45" s="45" t="s">
        <v>134</v>
      </c>
      <c r="J45" s="45" t="str">
        <f t="shared" si="1"/>
        <v>Rez.≤5,4% = Indeplineste cerintele specificate</v>
      </c>
      <c r="K45" s="45" t="str">
        <f t="shared" si="2"/>
        <v>Rez.&gt;5,8% = Nu indeplineste cerintele specificate</v>
      </c>
      <c r="L45" s="45" t="str">
        <f t="shared" si="3"/>
        <v>5,4% &lt; Rez. ≤ 5,8% = prezinta risc de neindeplinire cerinte specificate</v>
      </c>
      <c r="M45" s="45" t="str">
        <f t="shared" si="0"/>
        <v>x</v>
      </c>
      <c r="N45" s="110" t="s">
        <v>304</v>
      </c>
    </row>
    <row r="46" spans="1:15" ht="51" customHeight="1" thickBot="1">
      <c r="A46" s="22" t="s">
        <v>374</v>
      </c>
      <c r="B46" s="22" t="s">
        <v>420</v>
      </c>
      <c r="C46" s="47" t="s">
        <v>139</v>
      </c>
      <c r="D46" s="48" t="s">
        <v>420</v>
      </c>
      <c r="E46" s="111" t="s">
        <v>141</v>
      </c>
      <c r="F46" s="50" t="s">
        <v>133</v>
      </c>
      <c r="G46" s="14">
        <v>2.2599999999999998</v>
      </c>
      <c r="H46" s="45" t="s">
        <v>133</v>
      </c>
      <c r="I46" s="45" t="s">
        <v>142</v>
      </c>
      <c r="J46" s="45" t="s">
        <v>142</v>
      </c>
      <c r="K46" s="45" t="s">
        <v>142</v>
      </c>
      <c r="L46" s="45" t="s">
        <v>142</v>
      </c>
      <c r="M46" s="46" t="str">
        <f t="shared" si="0"/>
        <v>Neaplicabil ptr. ca nu exista limita de specificatie</v>
      </c>
      <c r="N46" s="46"/>
    </row>
    <row r="47" spans="1:15" ht="0.75" customHeight="1" thickBot="1">
      <c r="A47" s="112" t="s">
        <v>374</v>
      </c>
      <c r="B47" s="113" t="s">
        <v>421</v>
      </c>
      <c r="C47" s="114" t="s">
        <v>422</v>
      </c>
      <c r="D47" s="115" t="s">
        <v>423</v>
      </c>
      <c r="E47" s="116">
        <v>1.4</v>
      </c>
      <c r="F47" s="50" t="s">
        <v>133</v>
      </c>
      <c r="G47" s="14">
        <v>1.1599999999999999</v>
      </c>
      <c r="H47" s="45" t="s">
        <v>133</v>
      </c>
      <c r="I47" s="45" t="s">
        <v>134</v>
      </c>
      <c r="J47" s="45" t="str">
        <f>"Rez.≥"&amp;ROUND(E47+(E47)*(G47/100),2)&amp; F47 &amp;" =Indeplineste cerintele specificate"</f>
        <v>Rez.≥1,42% =Indeplineste cerintele specificate</v>
      </c>
      <c r="K47" s="45" t="str">
        <f>"Rez.&lt;"&amp;ROUND(E47-(E47)*(G47/100),2)&amp;F47&amp;" =Nu indeplineste cerintele specificate"</f>
        <v>Rez.&lt;1,38% =Nu indeplineste cerintele specificate</v>
      </c>
      <c r="L47" s="45" t="str">
        <f>ROUND((E47-(E47)*(G47/100)),2)&amp;F47&amp; "≤ Rez.&lt; "&amp;ROUND(E47+(E47)*(G47/100),2)&amp;F47&amp;" = prezinta risc de neindeplinire cerinte"</f>
        <v>1,38%≤ Rez.&lt; 1,42% = prezinta risc de neindeplinire cerinte</v>
      </c>
      <c r="M47" s="45" t="str">
        <f t="shared" si="0"/>
        <v>x</v>
      </c>
      <c r="N47" s="46"/>
      <c r="O47" s="26" t="s">
        <v>141</v>
      </c>
    </row>
    <row r="48" spans="1:15" ht="3.75" hidden="1" customHeight="1" thickBot="1">
      <c r="A48" s="112" t="s">
        <v>374</v>
      </c>
      <c r="B48" s="113" t="s">
        <v>421</v>
      </c>
      <c r="C48" s="114" t="s">
        <v>422</v>
      </c>
      <c r="D48" s="115" t="s">
        <v>424</v>
      </c>
      <c r="E48" s="116">
        <v>1.6</v>
      </c>
      <c r="F48" s="50" t="s">
        <v>133</v>
      </c>
      <c r="G48" s="14">
        <v>3.2</v>
      </c>
      <c r="H48" s="45" t="s">
        <v>133</v>
      </c>
      <c r="I48" s="45" t="s">
        <v>134</v>
      </c>
      <c r="J48" s="45" t="str">
        <f>"Rez.≤"&amp;ROUND(E48-(E48)*(G48/100),2)&amp;F48 &amp;" = Indeplineste cerintele specificate"</f>
        <v>Rez.≤1,55% = Indeplineste cerintele specificate</v>
      </c>
      <c r="K48" s="45" t="str">
        <f>"Rez.&gt;"&amp;ROUND(E48+(E48)*(G48/100),2)&amp;F48&amp;" = Nu indeplineste cerintele specificate"</f>
        <v>Rez.&gt;1,65% = Nu indeplineste cerintele specificate</v>
      </c>
      <c r="L48" s="45" t="str">
        <f>ROUND((E48-(E48)*(G48/100)),2)&amp;F48&amp; " &lt; Rez. ≤ "&amp;ROUND(E48+(E48)*(G48/100),2)&amp;F48&amp;" = prezinta risc de neindeplinire cerinte specificate"</f>
        <v>1,55% &lt; Rez. ≤ 1,65% = prezinta risc de neindeplinire cerinte specificate</v>
      </c>
      <c r="M48" s="45" t="str">
        <f t="shared" si="0"/>
        <v>x</v>
      </c>
      <c r="N48" s="46"/>
      <c r="O48" s="26" t="s">
        <v>141</v>
      </c>
    </row>
    <row r="49" spans="1:15" ht="114" customHeight="1" thickBot="1">
      <c r="A49" s="23" t="s">
        <v>374</v>
      </c>
      <c r="B49" s="22" t="s">
        <v>421</v>
      </c>
      <c r="C49" s="47" t="s">
        <v>425</v>
      </c>
      <c r="D49" s="48" t="s">
        <v>426</v>
      </c>
      <c r="E49" s="58" t="s">
        <v>427</v>
      </c>
      <c r="F49" s="50" t="s">
        <v>133</v>
      </c>
      <c r="G49" s="14">
        <v>0.96</v>
      </c>
      <c r="H49" s="45" t="s">
        <v>133</v>
      </c>
      <c r="I49" s="45" t="s">
        <v>134</v>
      </c>
      <c r="J49" s="45" t="str">
        <f>J47&amp;" // "&amp;J48</f>
        <v>Rez.≥1,42% =Indeplineste cerintele specificate // Rez.≤1,55% = Indeplineste cerintele specificate</v>
      </c>
      <c r="K49" s="45" t="str">
        <f>K47&amp;" // "&amp;K48</f>
        <v>Rez.&lt;1,38% =Nu indeplineste cerintele specificate // Rez.&gt;1,65% = Nu indeplineste cerintele specificate</v>
      </c>
      <c r="L49" s="45" t="str">
        <f>L47&amp;" // "&amp;L48</f>
        <v>1,38%≤ Rez.&lt; 1,42% = prezinta risc de neindeplinire cerinte // 1,55% &lt; Rez. ≤ 1,65% = prezinta risc de neindeplinire cerinte specificate</v>
      </c>
      <c r="M49" s="45"/>
      <c r="N49" s="46"/>
      <c r="O49" s="26" t="s">
        <v>187</v>
      </c>
    </row>
    <row r="50" spans="1:15" ht="27" hidden="1" customHeight="1" thickBot="1">
      <c r="A50" s="112" t="s">
        <v>374</v>
      </c>
      <c r="B50" s="113" t="s">
        <v>421</v>
      </c>
      <c r="C50" s="114" t="s">
        <v>422</v>
      </c>
      <c r="D50" s="115" t="s">
        <v>428</v>
      </c>
      <c r="E50" s="116">
        <v>1.7</v>
      </c>
      <c r="F50" s="50" t="s">
        <v>133</v>
      </c>
      <c r="G50" s="14">
        <v>1.1599999999999999</v>
      </c>
      <c r="H50" s="45" t="s">
        <v>133</v>
      </c>
      <c r="I50" s="45" t="s">
        <v>134</v>
      </c>
      <c r="J50" s="45" t="str">
        <f>"Rez.≥"&amp;ROUND(E50+(E50)*(G50/100),2)&amp; F50 &amp;" =Indeplineste cerintele specificate"</f>
        <v>Rez.≥1,72% =Indeplineste cerintele specificate</v>
      </c>
      <c r="K50" s="45" t="str">
        <f>"Rez.&lt;"&amp;ROUND(E50-(E50)*(G50/100),2)&amp;F50&amp;" =Nu indeplineste cerintele specificate"</f>
        <v>Rez.&lt;1,68% =Nu indeplineste cerintele specificate</v>
      </c>
      <c r="L50" s="45" t="str">
        <f>ROUND((E50-(E50)*(G50/100)),2)&amp;F50&amp; "≤ Rez.&lt; "&amp;ROUND(E50+(E50)*(G50/100),2)&amp;F50&amp;" = prezinta risc de neindeplinire cerinte"</f>
        <v>1,68%≤ Rez.&lt; 1,72% = prezinta risc de neindeplinire cerinte</v>
      </c>
      <c r="M50" s="45" t="str">
        <f>IF(C50="Nu exista","Neaplicabil ptr. ca nu exista limita de specificatie","x")</f>
        <v>x</v>
      </c>
      <c r="N50" s="46"/>
      <c r="O50" s="26" t="s">
        <v>141</v>
      </c>
    </row>
    <row r="51" spans="1:15" ht="1.5" customHeight="1" thickBot="1">
      <c r="A51" s="112" t="s">
        <v>374</v>
      </c>
      <c r="B51" s="113" t="s">
        <v>421</v>
      </c>
      <c r="C51" s="114" t="s">
        <v>422</v>
      </c>
      <c r="D51" s="115" t="s">
        <v>429</v>
      </c>
      <c r="E51" s="116">
        <v>1.9</v>
      </c>
      <c r="F51" s="50" t="s">
        <v>133</v>
      </c>
      <c r="G51" s="14">
        <v>0.96</v>
      </c>
      <c r="H51" s="45" t="s">
        <v>133</v>
      </c>
      <c r="I51" s="45" t="s">
        <v>134</v>
      </c>
      <c r="J51" s="45" t="str">
        <f>"Rez.≤"&amp;ROUND(E51-(E51)*(G51/100),2)&amp;F51 &amp;" = Indeplineste cerintele specificate"</f>
        <v>Rez.≤1,88% = Indeplineste cerintele specificate</v>
      </c>
      <c r="K51" s="45" t="str">
        <f>"Rez.&gt;"&amp;ROUND(E51+(E51)*(G51/100),2)&amp;F51&amp;" = Nu indeplineste cerintele specificate"</f>
        <v>Rez.&gt;1,92% = Nu indeplineste cerintele specificate</v>
      </c>
      <c r="L51" s="45" t="str">
        <f>ROUND((E51-(E51)*(G51/100)),2)&amp;F51&amp; " &lt; Rez. ≤ "&amp;ROUND(E51+(E51)*(G51/100),2)&amp;F51&amp;" = prezinta risc de neindeplinire cerinte specificate"</f>
        <v>1,88% &lt; Rez. ≤ 1,92% = prezinta risc de neindeplinire cerinte specificate</v>
      </c>
      <c r="M51" s="45" t="str">
        <f>IF(C51="Nu exista","Neaplicabil ptr. ca nu exista limita de specificatie","x")</f>
        <v>x</v>
      </c>
      <c r="N51" s="46"/>
      <c r="O51" s="26" t="s">
        <v>141</v>
      </c>
    </row>
    <row r="52" spans="1:15" ht="105" customHeight="1" thickBot="1">
      <c r="A52" s="23" t="s">
        <v>374</v>
      </c>
      <c r="B52" s="22" t="s">
        <v>421</v>
      </c>
      <c r="C52" s="47" t="s">
        <v>430</v>
      </c>
      <c r="D52" s="48" t="s">
        <v>431</v>
      </c>
      <c r="E52" s="58" t="s">
        <v>432</v>
      </c>
      <c r="F52" s="50" t="s">
        <v>133</v>
      </c>
      <c r="G52" s="14">
        <v>0.96</v>
      </c>
      <c r="H52" s="45" t="s">
        <v>133</v>
      </c>
      <c r="I52" s="45" t="s">
        <v>134</v>
      </c>
      <c r="J52" s="45" t="str">
        <f>J50&amp;" // "&amp;J51</f>
        <v>Rez.≥1,72% =Indeplineste cerintele specificate // Rez.≤1,88% = Indeplineste cerintele specificate</v>
      </c>
      <c r="K52" s="45" t="str">
        <f>K50&amp;" // "&amp;K51</f>
        <v>Rez.&lt;1,68% =Nu indeplineste cerintele specificate // Rez.&gt;1,92% = Nu indeplineste cerintele specificate</v>
      </c>
      <c r="L52" s="45" t="str">
        <f>L50&amp;" // "&amp;L51</f>
        <v>1,68%≤ Rez.&lt; 1,72% = prezinta risc de neindeplinire cerinte // 1,88% &lt; Rez. ≤ 1,92% = prezinta risc de neindeplinire cerinte specificate</v>
      </c>
      <c r="M52" s="45"/>
      <c r="N52" s="46"/>
      <c r="O52" s="26" t="s">
        <v>187</v>
      </c>
    </row>
    <row r="53" spans="1:15" ht="0.75" customHeight="1" thickBot="1">
      <c r="A53" s="112" t="s">
        <v>374</v>
      </c>
      <c r="B53" s="113" t="s">
        <v>421</v>
      </c>
      <c r="C53" s="114" t="s">
        <v>422</v>
      </c>
      <c r="D53" s="115" t="s">
        <v>433</v>
      </c>
      <c r="E53" s="116">
        <v>2.4</v>
      </c>
      <c r="F53" s="50" t="s">
        <v>133</v>
      </c>
      <c r="G53" s="14">
        <v>0.96</v>
      </c>
      <c r="H53" s="45" t="s">
        <v>133</v>
      </c>
      <c r="I53" s="45" t="s">
        <v>134</v>
      </c>
      <c r="J53" s="45" t="str">
        <f>"Rez.≥"&amp;ROUND(E53+(E53)*(G53/100),2)&amp; F53 &amp;" =Indeplineste cerintele specificate"</f>
        <v>Rez.≥2,42% =Indeplineste cerintele specificate</v>
      </c>
      <c r="K53" s="45" t="str">
        <f>"Rez.&lt;"&amp;ROUND(E53-(E53)*(G53/100),2)&amp;F53&amp;" =Nu indeplineste cerintele specificate"</f>
        <v>Rez.&lt;2,38% =Nu indeplineste cerintele specificate</v>
      </c>
      <c r="L53" s="45" t="str">
        <f>ROUND((E53-(E53)*(G53/100)),2)&amp;F53&amp; "≤ Rez.&lt; "&amp;ROUND(E53+(E53)*(G53/100),2)&amp;F53&amp;" = prezinta risc de neindeplinire cerinte"</f>
        <v>2,38%≤ Rez.&lt; 2,42% = prezinta risc de neindeplinire cerinte</v>
      </c>
      <c r="M53" s="45" t="str">
        <f>IF(C53="Nu exista","Neaplicabil ptr. ca nu exista limita de specificatie","x")</f>
        <v>x</v>
      </c>
      <c r="N53" s="46"/>
      <c r="O53" s="26" t="s">
        <v>141</v>
      </c>
    </row>
    <row r="54" spans="1:15" ht="54" hidden="1" customHeight="1" thickBot="1">
      <c r="A54" s="112" t="s">
        <v>374</v>
      </c>
      <c r="B54" s="113" t="s">
        <v>421</v>
      </c>
      <c r="C54" s="114" t="s">
        <v>422</v>
      </c>
      <c r="D54" s="115" t="s">
        <v>434</v>
      </c>
      <c r="E54" s="116">
        <v>2.6</v>
      </c>
      <c r="F54" s="50" t="s">
        <v>133</v>
      </c>
      <c r="G54" s="14">
        <v>3.2</v>
      </c>
      <c r="H54" s="45" t="s">
        <v>133</v>
      </c>
      <c r="I54" s="45" t="s">
        <v>134</v>
      </c>
      <c r="J54" s="45" t="str">
        <f>"Rez.≤"&amp;ROUND(E54-(E54)*(G54/100),2)&amp;F54 &amp;" = Indeplineste cerintele specificate"</f>
        <v>Rez.≤2,52% = Indeplineste cerintele specificate</v>
      </c>
      <c r="K54" s="45" t="str">
        <f>"Rez.&gt;"&amp;ROUND(E54+(E54)*(G54/100),2)&amp;F54&amp;" = Nu indeplineste cerintele specificate"</f>
        <v>Rez.&gt;2,68% = Nu indeplineste cerintele specificate</v>
      </c>
      <c r="L54" s="45" t="str">
        <f>ROUND((E54-(E54)*(G54/100)),2)&amp;F54&amp; " &lt; Rez. ≤ "&amp;ROUND(E54+(E54)*(G54/100),2)&amp;F54&amp;" = prezinta risc de neindeplinire cerinte specificate"</f>
        <v>2,52% &lt; Rez. ≤ 2,68% = prezinta risc de neindeplinire cerinte specificate</v>
      </c>
      <c r="M54" s="45" t="str">
        <f>IF(C54="Nu exista","Neaplicabil ptr. ca nu exista limita de specificatie","x")</f>
        <v>x</v>
      </c>
      <c r="N54" s="46"/>
      <c r="O54" s="26" t="s">
        <v>141</v>
      </c>
    </row>
    <row r="55" spans="1:15" ht="106.5" customHeight="1" thickBot="1">
      <c r="A55" s="23" t="s">
        <v>374</v>
      </c>
      <c r="B55" s="22" t="s">
        <v>421</v>
      </c>
      <c r="C55" s="47" t="s">
        <v>430</v>
      </c>
      <c r="D55" s="48" t="s">
        <v>435</v>
      </c>
      <c r="E55" s="58" t="s">
        <v>436</v>
      </c>
      <c r="F55" s="50" t="s">
        <v>133</v>
      </c>
      <c r="G55" s="14">
        <v>0.96</v>
      </c>
      <c r="H55" s="45" t="s">
        <v>133</v>
      </c>
      <c r="I55" s="45" t="s">
        <v>134</v>
      </c>
      <c r="J55" s="45" t="str">
        <f>J53&amp;" // "&amp;J54</f>
        <v>Rez.≥2,42% =Indeplineste cerintele specificate // Rez.≤2,52% = Indeplineste cerintele specificate</v>
      </c>
      <c r="K55" s="45" t="str">
        <f>K53&amp;" // "&amp;K54</f>
        <v>Rez.&lt;2,38% =Nu indeplineste cerintele specificate // Rez.&gt;2,68% = Nu indeplineste cerintele specificate</v>
      </c>
      <c r="L55" s="45" t="str">
        <f>L53&amp;" // "&amp;L54</f>
        <v>2,38%≤ Rez.&lt; 2,42% = prezinta risc de neindeplinire cerinte // 2,52% &lt; Rez. ≤ 2,68% = prezinta risc de neindeplinire cerinte specificate</v>
      </c>
      <c r="M55" s="45"/>
      <c r="N55" s="46"/>
      <c r="O55" s="26" t="s">
        <v>187</v>
      </c>
    </row>
    <row r="56" spans="1:15" ht="0.75" customHeight="1" thickBot="1">
      <c r="A56" s="112" t="s">
        <v>374</v>
      </c>
      <c r="B56" s="113" t="s">
        <v>421</v>
      </c>
      <c r="C56" s="114" t="s">
        <v>422</v>
      </c>
      <c r="D56" s="115" t="s">
        <v>437</v>
      </c>
      <c r="E56" s="116">
        <v>3.1</v>
      </c>
      <c r="F56" s="50" t="s">
        <v>133</v>
      </c>
      <c r="G56" s="14">
        <v>0.96</v>
      </c>
      <c r="H56" s="45" t="s">
        <v>133</v>
      </c>
      <c r="I56" s="45" t="s">
        <v>134</v>
      </c>
      <c r="J56" s="45" t="str">
        <f>"Rez.≥"&amp;ROUND(E56+(E56)*(G56/100),2)&amp; F56 &amp;" =Indeplineste cerintele specificate"</f>
        <v>Rez.≥3,13% =Indeplineste cerintele specificate</v>
      </c>
      <c r="K56" s="45" t="str">
        <f>"Rez.&lt;"&amp;ROUND(E56-(E56)*(G56/100),2)&amp;F56&amp;" =Nu indeplineste cerintele specificate"</f>
        <v>Rez.&lt;3,07% =Nu indeplineste cerintele specificate</v>
      </c>
      <c r="L56" s="45" t="str">
        <f>ROUND((E56-(E56)*(G56/100)),2)&amp;F56&amp; "≤ Rez.&lt; "&amp;ROUND(E56+(E56)*(G56/100),2)&amp;F56&amp;" = prezinta risc de neindeplinire cerinte"</f>
        <v>3,07%≤ Rez.&lt; 3,13% = prezinta risc de neindeplinire cerinte</v>
      </c>
      <c r="M56" s="45" t="str">
        <f>IF(C56="Nu exista","Neaplicabil ptr. ca nu exista limita de specificatie","x")</f>
        <v>x</v>
      </c>
      <c r="N56" s="46"/>
      <c r="O56" s="26" t="s">
        <v>141</v>
      </c>
    </row>
    <row r="57" spans="1:15" ht="0.75" customHeight="1" thickBot="1">
      <c r="A57" s="112" t="s">
        <v>374</v>
      </c>
      <c r="B57" s="113" t="s">
        <v>421</v>
      </c>
      <c r="C57" s="114" t="s">
        <v>422</v>
      </c>
      <c r="D57" s="115" t="s">
        <v>438</v>
      </c>
      <c r="E57" s="116">
        <v>2.9</v>
      </c>
      <c r="F57" s="50" t="s">
        <v>133</v>
      </c>
      <c r="G57" s="14">
        <v>0.96</v>
      </c>
      <c r="H57" s="45" t="s">
        <v>133</v>
      </c>
      <c r="I57" s="45" t="s">
        <v>134</v>
      </c>
      <c r="J57" s="45" t="str">
        <f>"Rez.≤"&amp;ROUND(E57-(E57)*(G57/100),2)&amp;F57 &amp;" = Indeplineste cerintele specificate"</f>
        <v>Rez.≤2,87% = Indeplineste cerintele specificate</v>
      </c>
      <c r="K57" s="45" t="str">
        <f>"Rez.&gt;"&amp;ROUND(E57+(E57)*(G57/100),2)&amp;F57&amp;" = Nu indeplineste cerintele specificate"</f>
        <v>Rez.&gt;2,93% = Nu indeplineste cerintele specificate</v>
      </c>
      <c r="L57" s="45" t="str">
        <f>ROUND((E57-(E57)*(G57/100)),2)&amp;F57&amp; " &lt; Rez. ≤ "&amp;ROUND(E57+(E57)*(G57/100),2)&amp;F57&amp;" = prezinta risc de neindeplinire cerinte specificate"</f>
        <v>2,87% &lt; Rez. ≤ 2,93% = prezinta risc de neindeplinire cerinte specificate</v>
      </c>
      <c r="M57" s="45" t="str">
        <f>IF(C57="Nu exista","Neaplicabil ptr. ca nu exista limita de specificatie","x")</f>
        <v>x</v>
      </c>
      <c r="N57" s="46"/>
      <c r="O57" s="26" t="s">
        <v>141</v>
      </c>
    </row>
    <row r="58" spans="1:15" ht="110.25" customHeight="1" thickBot="1">
      <c r="A58" s="23" t="s">
        <v>374</v>
      </c>
      <c r="B58" s="22" t="s">
        <v>421</v>
      </c>
      <c r="C58" s="47" t="s">
        <v>430</v>
      </c>
      <c r="D58" s="48" t="s">
        <v>439</v>
      </c>
      <c r="E58" s="58" t="s">
        <v>440</v>
      </c>
      <c r="F58" s="50" t="s">
        <v>133</v>
      </c>
      <c r="G58" s="14">
        <v>0.96</v>
      </c>
      <c r="H58" s="45" t="s">
        <v>133</v>
      </c>
      <c r="I58" s="45" t="s">
        <v>134</v>
      </c>
      <c r="J58" s="45" t="str">
        <f>J56&amp;" // "&amp;J57</f>
        <v>Rez.≥3,13% =Indeplineste cerintele specificate // Rez.≤2,87% = Indeplineste cerintele specificate</v>
      </c>
      <c r="K58" s="45" t="str">
        <f>K56&amp;" // "&amp;K57</f>
        <v>Rez.&lt;3,07% =Nu indeplineste cerintele specificate // Rez.&gt;2,93% = Nu indeplineste cerintele specificate</v>
      </c>
      <c r="L58" s="45" t="str">
        <f>L56&amp;" // "&amp;L57</f>
        <v>3,07%≤ Rez.&lt; 3,13% = prezinta risc de neindeplinire cerinte // 2,87% &lt; Rez. ≤ 2,93% = prezinta risc de neindeplinire cerinte specificate</v>
      </c>
      <c r="M58" s="45"/>
      <c r="N58" s="46"/>
      <c r="O58" s="26" t="s">
        <v>187</v>
      </c>
    </row>
    <row r="59" spans="1:15" ht="0.75" customHeight="1" thickBot="1">
      <c r="A59" s="112" t="s">
        <v>374</v>
      </c>
      <c r="B59" s="113" t="s">
        <v>421</v>
      </c>
      <c r="C59" s="114" t="s">
        <v>422</v>
      </c>
      <c r="D59" s="115" t="s">
        <v>441</v>
      </c>
      <c r="E59" s="116">
        <v>3.4</v>
      </c>
      <c r="F59" s="50" t="s">
        <v>133</v>
      </c>
      <c r="G59" s="14">
        <v>0.96</v>
      </c>
      <c r="H59" s="45" t="s">
        <v>133</v>
      </c>
      <c r="I59" s="45" t="s">
        <v>134</v>
      </c>
      <c r="J59" s="45" t="str">
        <f>"Rez.≥"&amp;ROUND(E59+(E59)*(G59/100),2)&amp; F59 &amp;" =Indeplineste cerintele specificate"</f>
        <v>Rez.≥3,43% =Indeplineste cerintele specificate</v>
      </c>
      <c r="K59" s="45" t="str">
        <f>"Rez.&lt;"&amp;ROUND(E59-(E59)*(G59/100),2)&amp;F59&amp;" =Nu indeplineste cerintele specificate"</f>
        <v>Rez.&lt;3,37% =Nu indeplineste cerintele specificate</v>
      </c>
      <c r="L59" s="45" t="str">
        <f>ROUND((E59-(E59)*(G59/100)),2)&amp;F59&amp; "≤ Rez.&lt; "&amp;ROUND(E59+(E59)*(G59/100),2)&amp;F59&amp;" = prezinta risc de neindeplinire cerinte"</f>
        <v>3,37%≤ Rez.&lt; 3,43% = prezinta risc de neindeplinire cerinte</v>
      </c>
      <c r="M59" s="45" t="str">
        <f>IF(C59="Nu exista","Neaplicabil ptr. ca nu exista limita de specificatie","x")</f>
        <v>x</v>
      </c>
      <c r="N59" s="46"/>
      <c r="O59" s="26" t="s">
        <v>141</v>
      </c>
    </row>
    <row r="60" spans="1:15" ht="14.25" hidden="1" customHeight="1" thickBot="1">
      <c r="A60" s="112" t="s">
        <v>374</v>
      </c>
      <c r="B60" s="113" t="s">
        <v>421</v>
      </c>
      <c r="C60" s="114" t="s">
        <v>422</v>
      </c>
      <c r="D60" s="115" t="s">
        <v>442</v>
      </c>
      <c r="E60" s="116">
        <v>3.6</v>
      </c>
      <c r="F60" s="50" t="s">
        <v>133</v>
      </c>
      <c r="G60" s="14">
        <v>3.2</v>
      </c>
      <c r="H60" s="45" t="s">
        <v>133</v>
      </c>
      <c r="I60" s="45" t="s">
        <v>134</v>
      </c>
      <c r="J60" s="45" t="str">
        <f>"Rez.≤"&amp;ROUND(E60-(E60)*(G60/100),2)&amp;F60 &amp;" = Indeplineste cerintele specificate"</f>
        <v>Rez.≤3,48% = Indeplineste cerintele specificate</v>
      </c>
      <c r="K60" s="45" t="str">
        <f>"Rez.&gt;"&amp;ROUND(E60+(E60)*(G60/100),2)&amp;F60&amp;" = Nu indeplineste cerintele specificate"</f>
        <v>Rez.&gt;3,72% = Nu indeplineste cerintele specificate</v>
      </c>
      <c r="L60" s="45" t="str">
        <f>ROUND((E60-(E60)*(G60/100)),2)&amp;F60&amp; " &lt; Rez. ≤ "&amp;ROUND(E60+(E60)*(G60/100),2)&amp;F60&amp;" = prezinta risc de neindeplinire cerinte specificate"</f>
        <v>3,48% &lt; Rez. ≤ 3,72% = prezinta risc de neindeplinire cerinte specificate</v>
      </c>
      <c r="M60" s="45" t="str">
        <f>IF(C60="Nu exista","Neaplicabil ptr. ca nu exista limita de specificatie","x")</f>
        <v>x</v>
      </c>
      <c r="N60" s="46"/>
      <c r="O60" s="26" t="s">
        <v>141</v>
      </c>
    </row>
    <row r="61" spans="1:15" ht="102" customHeight="1" thickBot="1">
      <c r="A61" s="23" t="s">
        <v>374</v>
      </c>
      <c r="B61" s="22" t="s">
        <v>421</v>
      </c>
      <c r="C61" s="47" t="s">
        <v>430</v>
      </c>
      <c r="D61" s="48" t="s">
        <v>443</v>
      </c>
      <c r="E61" s="58" t="s">
        <v>444</v>
      </c>
      <c r="F61" s="50" t="s">
        <v>133</v>
      </c>
      <c r="G61" s="14">
        <v>0.96</v>
      </c>
      <c r="H61" s="45" t="s">
        <v>133</v>
      </c>
      <c r="I61" s="45" t="s">
        <v>134</v>
      </c>
      <c r="J61" s="45" t="str">
        <f>J59&amp;" // "&amp;J60</f>
        <v>Rez.≥3,43% =Indeplineste cerintele specificate // Rez.≤3,48% = Indeplineste cerintele specificate</v>
      </c>
      <c r="K61" s="45" t="str">
        <f>K59&amp;" // "&amp;K60</f>
        <v>Rez.&lt;3,37% =Nu indeplineste cerintele specificate // Rez.&gt;3,72% = Nu indeplineste cerintele specificate</v>
      </c>
      <c r="L61" s="45" t="str">
        <f>L59&amp;" // "&amp;L60</f>
        <v>3,37%≤ Rez.&lt; 3,43% = prezinta risc de neindeplinire cerinte // 3,48% &lt; Rez. ≤ 3,72% = prezinta risc de neindeplinire cerinte specificate</v>
      </c>
      <c r="M61" s="45"/>
      <c r="N61" s="46"/>
      <c r="O61" s="26" t="s">
        <v>187</v>
      </c>
    </row>
    <row r="62" spans="1:15" ht="62.25" customHeight="1" thickBot="1">
      <c r="A62" s="23" t="s">
        <v>374</v>
      </c>
      <c r="B62" s="22" t="s">
        <v>421</v>
      </c>
      <c r="C62" s="47" t="s">
        <v>445</v>
      </c>
      <c r="D62" s="48" t="s">
        <v>446</v>
      </c>
      <c r="E62" s="58">
        <v>0.1</v>
      </c>
      <c r="F62" s="50" t="s">
        <v>133</v>
      </c>
      <c r="G62" s="14">
        <v>0.96</v>
      </c>
      <c r="H62" s="45" t="s">
        <v>133</v>
      </c>
      <c r="I62" s="45" t="s">
        <v>134</v>
      </c>
      <c r="J62" s="45" t="str">
        <f>"Rez.≤"&amp;ROUND(E62-(E62)*(G62/100),1)&amp;F62 &amp;" = Indeplineste cerintele specificate"</f>
        <v>Rez.≤0,1% = Indeplineste cerintele specificate</v>
      </c>
      <c r="K62" s="45" t="str">
        <f>"Rez.&gt;"&amp;ROUND(E62+(E62)*(G62/100),1)&amp;F62&amp;" = Nu indeplineste cerintele specificate"</f>
        <v>Rez.&gt;0,1% = Nu indeplineste cerintele specificate</v>
      </c>
      <c r="L62" s="45" t="str">
        <f>ROUND((E62-(E62)*(G62/100)),1)&amp;F62&amp; " &lt; Rez. ≤ "&amp;ROUND(E62+(E62)*(G62/100),1)&amp;F62&amp;" = prezinta risc de neindeplinire cerinte specificate"</f>
        <v>0,1% &lt; Rez. ≤ 0,1% = prezinta risc de neindeplinire cerinte specificate</v>
      </c>
      <c r="M62" s="45" t="str">
        <f t="shared" ref="M62:M81" si="4">IF(C62="Nu exista","Neaplicabil ptr. ca nu exista limita de specificatie","x")</f>
        <v>x</v>
      </c>
      <c r="N62" s="46"/>
    </row>
    <row r="63" spans="1:15" ht="61.5" customHeight="1" thickBot="1">
      <c r="A63" s="23" t="s">
        <v>374</v>
      </c>
      <c r="B63" s="22" t="s">
        <v>421</v>
      </c>
      <c r="C63" s="47" t="s">
        <v>447</v>
      </c>
      <c r="D63" s="48" t="s">
        <v>448</v>
      </c>
      <c r="E63" s="58">
        <v>3.2</v>
      </c>
      <c r="F63" s="50" t="s">
        <v>133</v>
      </c>
      <c r="G63" s="14">
        <v>0.96</v>
      </c>
      <c r="H63" s="45" t="s">
        <v>133</v>
      </c>
      <c r="I63" s="45" t="s">
        <v>134</v>
      </c>
      <c r="J63" s="45" t="str">
        <f>"Rez.≥"&amp;ROUND(E63+(E63)*(G63/100),2)&amp; F63 &amp;" =Indeplineste cerintele specificate"</f>
        <v>Rez.≥3,23% =Indeplineste cerintele specificate</v>
      </c>
      <c r="K63" s="45" t="str">
        <f>"Rez.&lt;"&amp;ROUND(E63-(E63)*(G63/100),2)&amp;F63&amp;" =Nu indeplineste cerintele specificate"</f>
        <v>Rez.&lt;3,17% =Nu indeplineste cerintele specificate</v>
      </c>
      <c r="L63" s="45" t="str">
        <f>ROUND((E63-(E63)*(G63/100)),2)&amp;F63&amp; "≤ Rez.&lt; "&amp;ROUND(E63+(E63)*(G63/100),2)&amp;F63&amp;" = prezinta risc de neindeplinire cerinte"</f>
        <v>3,17%≤ Rez.&lt; 3,23% = prezinta risc de neindeplinire cerinte</v>
      </c>
      <c r="M63" s="45" t="str">
        <f t="shared" si="4"/>
        <v>x</v>
      </c>
      <c r="N63" s="46"/>
    </row>
    <row r="64" spans="1:15" ht="61.5" customHeight="1" thickBot="1">
      <c r="A64" s="23" t="s">
        <v>374</v>
      </c>
      <c r="B64" s="22" t="s">
        <v>421</v>
      </c>
      <c r="C64" s="47" t="s">
        <v>447</v>
      </c>
      <c r="D64" s="48" t="s">
        <v>449</v>
      </c>
      <c r="E64" s="58">
        <v>3.3</v>
      </c>
      <c r="F64" s="50" t="s">
        <v>133</v>
      </c>
      <c r="G64" s="14">
        <v>0.96</v>
      </c>
      <c r="H64" s="45" t="s">
        <v>133</v>
      </c>
      <c r="I64" s="45" t="s">
        <v>134</v>
      </c>
      <c r="J64" s="45" t="str">
        <f>"Rez.≥"&amp;ROUND(E64+(E64)*(G64/100),2)&amp; F64 &amp;" =Indeplineste cerintele specificate"</f>
        <v>Rez.≥3,33% =Indeplineste cerintele specificate</v>
      </c>
      <c r="K64" s="45" t="str">
        <f>"Rez.&lt;"&amp;ROUND(E64-(E64)*(G64/100),2)&amp;F64&amp;" =Nu indeplineste cerintele specificate"</f>
        <v>Rez.&lt;3,27% =Nu indeplineste cerintele specificate</v>
      </c>
      <c r="L64" s="45" t="str">
        <f>ROUND((E64-(E64)*(G64/100)),2)&amp;F64&amp; "≤ Rez.&lt; "&amp;ROUND(E64+(E64)*(G64/100),2)&amp;F64&amp;" = prezinta risc de neindeplinire cerinte"</f>
        <v>3,27%≤ Rez.&lt; 3,33% = prezinta risc de neindeplinire cerinte</v>
      </c>
      <c r="M64" s="45" t="str">
        <f t="shared" si="4"/>
        <v>x</v>
      </c>
      <c r="N64" s="46"/>
    </row>
    <row r="65" spans="1:15" ht="61.5" customHeight="1" thickBot="1">
      <c r="A65" s="23" t="s">
        <v>374</v>
      </c>
      <c r="B65" s="22" t="s">
        <v>421</v>
      </c>
      <c r="C65" s="47" t="s">
        <v>447</v>
      </c>
      <c r="D65" s="48" t="s">
        <v>450</v>
      </c>
      <c r="E65" s="58">
        <v>6.5</v>
      </c>
      <c r="F65" s="50" t="s">
        <v>133</v>
      </c>
      <c r="G65" s="14">
        <v>0.96</v>
      </c>
      <c r="H65" s="45" t="s">
        <v>133</v>
      </c>
      <c r="I65" s="45" t="s">
        <v>134</v>
      </c>
      <c r="J65" s="45" t="str">
        <f>"Rez.≥"&amp;ROUND(E65+(E65)*(G65/100),2)&amp; F65 &amp;" =Indeplineste cerintele specificate"</f>
        <v>Rez.≥6,56% =Indeplineste cerintele specificate</v>
      </c>
      <c r="K65" s="45" t="str">
        <f>"Rez.&lt;"&amp;ROUND(E65-(E65)*(G65/100),2)&amp;F65&amp;" =Nu indeplineste cerintele specificate"</f>
        <v>Rez.&lt;6,44% =Nu indeplineste cerintele specificate</v>
      </c>
      <c r="L65" s="45" t="str">
        <f>ROUND((E65-(E65)*(G65/100)),2)&amp;F65&amp; "≤ Rez.&lt; "&amp;ROUND(E65+(E65)*(G65/100),2)&amp;F65&amp;" = prezinta risc de neindeplinire cerinte"</f>
        <v>6,44%≤ Rez.&lt; 6,56% = prezinta risc de neindeplinire cerinte</v>
      </c>
      <c r="M65" s="45" t="str">
        <f t="shared" si="4"/>
        <v>x</v>
      </c>
      <c r="N65" s="46"/>
    </row>
    <row r="66" spans="1:15" ht="58.5" customHeight="1" thickBot="1">
      <c r="A66" s="23" t="s">
        <v>374</v>
      </c>
      <c r="B66" s="22" t="s">
        <v>451</v>
      </c>
      <c r="C66" s="47" t="s">
        <v>139</v>
      </c>
      <c r="D66" s="48" t="s">
        <v>451</v>
      </c>
      <c r="E66" s="58" t="s">
        <v>141</v>
      </c>
      <c r="F66" s="50" t="s">
        <v>133</v>
      </c>
      <c r="G66" s="14">
        <v>0.96</v>
      </c>
      <c r="H66" s="45" t="s">
        <v>133</v>
      </c>
      <c r="I66" s="45" t="s">
        <v>142</v>
      </c>
      <c r="J66" s="45" t="s">
        <v>142</v>
      </c>
      <c r="K66" s="45" t="s">
        <v>142</v>
      </c>
      <c r="L66" s="45" t="s">
        <v>142</v>
      </c>
      <c r="M66" s="45" t="str">
        <f t="shared" si="4"/>
        <v>Neaplicabil ptr. ca nu exista limita de specificatie</v>
      </c>
      <c r="N66" s="46"/>
    </row>
    <row r="67" spans="1:15" ht="75.75" customHeight="1" thickBot="1">
      <c r="A67" s="23" t="s">
        <v>374</v>
      </c>
      <c r="B67" s="22" t="s">
        <v>452</v>
      </c>
      <c r="C67" s="47" t="s">
        <v>453</v>
      </c>
      <c r="D67" s="48" t="s">
        <v>454</v>
      </c>
      <c r="E67" s="58">
        <v>26</v>
      </c>
      <c r="F67" s="50" t="s">
        <v>133</v>
      </c>
      <c r="G67" s="14">
        <v>0.74</v>
      </c>
      <c r="H67" s="45" t="s">
        <v>133</v>
      </c>
      <c r="I67" s="45" t="s">
        <v>134</v>
      </c>
      <c r="J67" s="45" t="str">
        <f>"Rez.≥"&amp;ROUND(E67+(E67)*(G67/100),2)&amp; F67 &amp;" =Indeplineste cerintele specificate"</f>
        <v>Rez.≥26,19% =Indeplineste cerintele specificate</v>
      </c>
      <c r="K67" s="45" t="str">
        <f>"Rez.&lt;"&amp;ROUND(E67-(E67)*(G67/100),2)&amp;F67&amp;" =Nu indeplineste cerintele specificate"</f>
        <v>Rez.&lt;25,81% =Nu indeplineste cerintele specificate</v>
      </c>
      <c r="L67" s="45" t="str">
        <f>ROUND((E67-(E67)*(G67/100)),2)&amp;F67&amp; "≤ Rez.&lt; "&amp;ROUND(E67+(E67)*(G67/100),2)&amp;F67&amp;" = prezinta risc de neindeplinire cerinte"</f>
        <v>25,81%≤ Rez.&lt; 26,19% = prezinta risc de neindeplinire cerinte</v>
      </c>
      <c r="M67" s="45" t="str">
        <f t="shared" si="4"/>
        <v>x</v>
      </c>
      <c r="N67" s="110" t="s">
        <v>248</v>
      </c>
    </row>
    <row r="68" spans="1:15" ht="67.5" customHeight="1" thickBot="1">
      <c r="A68" s="23" t="s">
        <v>374</v>
      </c>
      <c r="B68" s="22" t="s">
        <v>452</v>
      </c>
      <c r="C68" s="47" t="s">
        <v>453</v>
      </c>
      <c r="D68" s="48" t="s">
        <v>455</v>
      </c>
      <c r="E68" s="58">
        <v>20</v>
      </c>
      <c r="F68" s="50" t="s">
        <v>133</v>
      </c>
      <c r="G68" s="14">
        <v>0.74</v>
      </c>
      <c r="H68" s="45" t="s">
        <v>133</v>
      </c>
      <c r="I68" s="45" t="s">
        <v>134</v>
      </c>
      <c r="J68" s="45" t="str">
        <f>"Rez.≥"&amp;ROUND(E68+(E68)*(G68/100),2)&amp; F68 &amp;" =Indeplineste cerintele specificate"</f>
        <v>Rez.≥20,15% =Indeplineste cerintele specificate</v>
      </c>
      <c r="K68" s="45" t="str">
        <f>"Rez.&lt;"&amp;ROUND(E68-(E68)*(G68/100),2)&amp;F68&amp;" =Nu indeplineste cerintele specificate"</f>
        <v>Rez.&lt;19,85% =Nu indeplineste cerintele specificate</v>
      </c>
      <c r="L68" s="45" t="str">
        <f>ROUND((E68-(E68)*(G68/100)),2)&amp;F68&amp; "≤ Rez.&lt; "&amp;ROUND(E68+(E68)*(G68/100),2)&amp;F68&amp;" = prezinta risc de neindeplinire cerinte"</f>
        <v>19,85%≤ Rez.&lt; 20,15% = prezinta risc de neindeplinire cerinte</v>
      </c>
      <c r="M68" s="45" t="str">
        <f t="shared" si="4"/>
        <v>x</v>
      </c>
      <c r="N68" s="110" t="s">
        <v>248</v>
      </c>
    </row>
    <row r="69" spans="1:15" ht="56.25">
      <c r="A69" s="23" t="s">
        <v>374</v>
      </c>
      <c r="B69" s="22" t="s">
        <v>452</v>
      </c>
      <c r="C69" s="47" t="s">
        <v>456</v>
      </c>
      <c r="D69" s="48" t="s">
        <v>457</v>
      </c>
      <c r="E69" s="58">
        <v>1.5</v>
      </c>
      <c r="F69" s="50" t="s">
        <v>133</v>
      </c>
      <c r="G69" s="14">
        <v>0.74</v>
      </c>
      <c r="H69" s="45" t="s">
        <v>133</v>
      </c>
      <c r="I69" s="45" t="s">
        <v>134</v>
      </c>
      <c r="J69" s="45" t="str">
        <f>"Rez.≤"&amp;ROUND(E69-(E69)*(G69/100),1)&amp;F69 &amp;" = Indeplineste cerintele specificate"</f>
        <v>Rez.≤1,5% = Indeplineste cerintele specificate</v>
      </c>
      <c r="K69" s="45" t="str">
        <f>"Rez.&gt;"&amp;ROUND(E69+(E69)*(G69/100),1)&amp;F69&amp;" = Nu indeplineste cerintele specificate"</f>
        <v>Rez.&gt;1,5% = Nu indeplineste cerintele specificate</v>
      </c>
      <c r="L69" s="45" t="str">
        <f>ROUND((E69-(E69)*(G69/100)),1)&amp;F69&amp; " &lt; Rez. ≤ "&amp;ROUND(E69+(E69)*(G69/100),1)&amp;F69&amp;" = prezinta risc de neindeplinire cerinte specificate"</f>
        <v>1,5% &lt; Rez. ≤ 1,5% = prezinta risc de neindeplinire cerinte specificate</v>
      </c>
      <c r="M69" s="45" t="str">
        <f t="shared" si="4"/>
        <v>x</v>
      </c>
      <c r="N69" s="110" t="s">
        <v>248</v>
      </c>
    </row>
    <row r="70" spans="1:15" ht="57.75" customHeight="1" thickBot="1">
      <c r="A70" s="23" t="s">
        <v>374</v>
      </c>
      <c r="B70" s="22" t="s">
        <v>458</v>
      </c>
      <c r="C70" s="47" t="s">
        <v>459</v>
      </c>
      <c r="D70" s="48" t="s">
        <v>460</v>
      </c>
      <c r="E70" s="58">
        <v>3</v>
      </c>
      <c r="F70" s="50" t="s">
        <v>133</v>
      </c>
      <c r="G70" s="14">
        <v>2.4</v>
      </c>
      <c r="H70" s="45" t="s">
        <v>133</v>
      </c>
      <c r="I70" s="45" t="s">
        <v>134</v>
      </c>
      <c r="J70" s="45" t="str">
        <f>"Rez.≥"&amp;ROUND(E70+(E70)*(G70/100),2)&amp; F70 &amp;" =Indeplineste cerintele specificate"</f>
        <v>Rez.≥3,07% =Indeplineste cerintele specificate</v>
      </c>
      <c r="K70" s="45" t="str">
        <f>"Rez.&lt;"&amp;ROUND(E70-(E70)*(G70/100),2)&amp;F70&amp;" =Nu indeplineste cerintele specificate"</f>
        <v>Rez.&lt;2,93% =Nu indeplineste cerintele specificate</v>
      </c>
      <c r="L70" s="45" t="str">
        <f>ROUND((E70-(E70)*(G70/100)),2)&amp;F70&amp; "≤ Rez.&lt; "&amp;ROUND(E70+(E70)*(G70/100),2)&amp;F70&amp;" = prezinta risc de neindeplinire cerinte"</f>
        <v>2,93%≤ Rez.&lt; 3,07% = prezinta risc de neindeplinire cerinte</v>
      </c>
      <c r="M70" s="45" t="str">
        <f t="shared" si="4"/>
        <v>x</v>
      </c>
      <c r="N70" s="46"/>
    </row>
    <row r="71" spans="1:15" ht="105.75" customHeight="1" thickBot="1">
      <c r="A71" s="22" t="s">
        <v>374</v>
      </c>
      <c r="B71" s="22" t="s">
        <v>458</v>
      </c>
      <c r="C71" s="47" t="s">
        <v>461</v>
      </c>
      <c r="D71" s="48" t="s">
        <v>462</v>
      </c>
      <c r="E71" s="58" t="str">
        <f>E72&amp;F71&amp;" - "&amp;E73&amp;F73</f>
        <v>0,5% - 3%</v>
      </c>
      <c r="F71" s="50" t="s">
        <v>133</v>
      </c>
      <c r="G71" s="14">
        <v>2.4</v>
      </c>
      <c r="H71" s="45" t="s">
        <v>133</v>
      </c>
      <c r="I71" s="45" t="s">
        <v>134</v>
      </c>
      <c r="J71" s="45" t="str">
        <f>J72&amp;"//"&amp;J73</f>
        <v>Rez.≥0,51% =Indeplineste cerintele specificate//Rez.≤2,9% = Indeplineste cerintele specificate</v>
      </c>
      <c r="K71" s="45" t="str">
        <f>K72&amp;"//"&amp;K73</f>
        <v>Rez.&lt;0,49% =Nu indeplineste cerintele specificate//Rez.&gt;3,1% = Nu indeplineste cerintele specificate</v>
      </c>
      <c r="L71" s="45" t="str">
        <f>L72&amp;"//"&amp;L73</f>
        <v>0,49%≤ Rez.&lt; 0,51% = prezinta risc de neindeplinire cerinte//2,9% &lt; Rez. ≤ 3,1% = prezinta risc de neindeplinire cerinte specificate</v>
      </c>
      <c r="M71" s="45" t="str">
        <f t="shared" si="4"/>
        <v>x</v>
      </c>
      <c r="N71" s="46"/>
      <c r="O71" s="26" t="s">
        <v>187</v>
      </c>
    </row>
    <row r="72" spans="1:15" ht="63.75" customHeight="1" thickBot="1">
      <c r="A72" s="74" t="s">
        <v>374</v>
      </c>
      <c r="B72" s="74" t="s">
        <v>458</v>
      </c>
      <c r="C72" s="42" t="s">
        <v>459</v>
      </c>
      <c r="D72" s="75" t="s">
        <v>463</v>
      </c>
      <c r="E72" s="117">
        <v>0.5</v>
      </c>
      <c r="F72" s="118" t="s">
        <v>133</v>
      </c>
      <c r="G72" s="14">
        <v>2.4</v>
      </c>
      <c r="H72" s="80" t="s">
        <v>133</v>
      </c>
      <c r="I72" s="80" t="s">
        <v>134</v>
      </c>
      <c r="J72" s="80" t="str">
        <f>"Rez.≥"&amp;ROUND(E72+(E72)*(G72/100),2)&amp; F72 &amp;" =Indeplineste cerintele specificate"</f>
        <v>Rez.≥0,51% =Indeplineste cerintele specificate</v>
      </c>
      <c r="K72" s="80" t="str">
        <f>"Rez.&lt;"&amp;ROUND(E72-(E72)*(G72/100),2)&amp;F72&amp;" =Nu indeplineste cerintele specificate"</f>
        <v>Rez.&lt;0,49% =Nu indeplineste cerintele specificate</v>
      </c>
      <c r="L72" s="80" t="str">
        <f>ROUND((E72-(E72)*(G72/100)),2)&amp;F72&amp; "≤ Rez.&lt; "&amp;ROUND(E72+(E72)*(G72/100),2)&amp;F72&amp;" = prezinta risc de neindeplinire cerinte"</f>
        <v>0,49%≤ Rez.&lt; 0,51% = prezinta risc de neindeplinire cerinte</v>
      </c>
      <c r="M72" s="80" t="str">
        <f t="shared" si="4"/>
        <v>x</v>
      </c>
      <c r="N72" s="119"/>
      <c r="O72" s="26" t="s">
        <v>141</v>
      </c>
    </row>
    <row r="73" spans="1:15" ht="56.25" customHeight="1" thickBot="1">
      <c r="A73" s="74" t="s">
        <v>374</v>
      </c>
      <c r="B73" s="74" t="s">
        <v>458</v>
      </c>
      <c r="C73" s="42" t="s">
        <v>464</v>
      </c>
      <c r="D73" s="75" t="s">
        <v>463</v>
      </c>
      <c r="E73" s="117">
        <v>3</v>
      </c>
      <c r="F73" s="118" t="s">
        <v>133</v>
      </c>
      <c r="G73" s="14">
        <v>2.4</v>
      </c>
      <c r="H73" s="80" t="s">
        <v>133</v>
      </c>
      <c r="I73" s="80" t="s">
        <v>134</v>
      </c>
      <c r="J73" s="80" t="str">
        <f t="shared" ref="J73:J78" si="5">"Rez.≤"&amp;ROUND(E73-(E73)*(G73/100),1)&amp;F73 &amp;" = Indeplineste cerintele specificate"</f>
        <v>Rez.≤2,9% = Indeplineste cerintele specificate</v>
      </c>
      <c r="K73" s="80" t="str">
        <f t="shared" ref="K73:K78" si="6">"Rez.&gt;"&amp;ROUND(E73+(E73)*(G73/100),1)&amp;F73&amp;" = Nu indeplineste cerintele specificate"</f>
        <v>Rez.&gt;3,1% = Nu indeplineste cerintele specificate</v>
      </c>
      <c r="L73" s="80" t="str">
        <f t="shared" ref="L73:L78" si="7">ROUND((E73-(E73)*(G73/100)),1)&amp;F73&amp; " &lt; Rez. ≤ "&amp;ROUND(E73+(E73)*(G73/100),1)&amp;F73&amp;" = prezinta risc de neindeplinire cerinte specificate"</f>
        <v>2,9% &lt; Rez. ≤ 3,1% = prezinta risc de neindeplinire cerinte specificate</v>
      </c>
      <c r="M73" s="80" t="str">
        <f t="shared" si="4"/>
        <v>x</v>
      </c>
      <c r="N73" s="119"/>
      <c r="O73" s="26" t="s">
        <v>141</v>
      </c>
    </row>
    <row r="74" spans="1:15" ht="62.25" customHeight="1" thickBot="1">
      <c r="A74" s="22" t="s">
        <v>374</v>
      </c>
      <c r="B74" s="22" t="s">
        <v>465</v>
      </c>
      <c r="C74" s="47" t="s">
        <v>466</v>
      </c>
      <c r="D74" s="48" t="s">
        <v>467</v>
      </c>
      <c r="E74" s="58">
        <v>32</v>
      </c>
      <c r="F74" s="50" t="s">
        <v>133</v>
      </c>
      <c r="G74" s="14">
        <v>0.4</v>
      </c>
      <c r="H74" s="45" t="s">
        <v>133</v>
      </c>
      <c r="I74" s="45" t="s">
        <v>134</v>
      </c>
      <c r="J74" s="45" t="str">
        <f t="shared" si="5"/>
        <v>Rez.≤31,9% = Indeplineste cerintele specificate</v>
      </c>
      <c r="K74" s="45" t="str">
        <f t="shared" si="6"/>
        <v>Rez.&gt;32,1% = Nu indeplineste cerintele specificate</v>
      </c>
      <c r="L74" s="45" t="str">
        <f t="shared" si="7"/>
        <v>31,9% &lt; Rez. ≤ 32,1% = prezinta risc de neindeplinire cerinte specificate</v>
      </c>
      <c r="M74" s="45" t="str">
        <f t="shared" si="4"/>
        <v>x</v>
      </c>
      <c r="N74" s="110" t="s">
        <v>248</v>
      </c>
    </row>
    <row r="75" spans="1:15" ht="61.5" customHeight="1" thickBot="1">
      <c r="A75" s="22" t="s">
        <v>374</v>
      </c>
      <c r="B75" s="22" t="s">
        <v>465</v>
      </c>
      <c r="C75" s="47" t="s">
        <v>466</v>
      </c>
      <c r="D75" s="48" t="s">
        <v>468</v>
      </c>
      <c r="E75" s="58">
        <v>14</v>
      </c>
      <c r="F75" s="50" t="s">
        <v>133</v>
      </c>
      <c r="G75" s="14">
        <v>0.4</v>
      </c>
      <c r="H75" s="45" t="s">
        <v>133</v>
      </c>
      <c r="I75" s="45" t="s">
        <v>134</v>
      </c>
      <c r="J75" s="45" t="str">
        <f t="shared" si="5"/>
        <v>Rez.≤13,9% = Indeplineste cerintele specificate</v>
      </c>
      <c r="K75" s="45" t="str">
        <f t="shared" si="6"/>
        <v>Rez.&gt;14,1% = Nu indeplineste cerintele specificate</v>
      </c>
      <c r="L75" s="45" t="str">
        <f t="shared" si="7"/>
        <v>13,9% &lt; Rez. ≤ 14,1% = prezinta risc de neindeplinire cerinte specificate</v>
      </c>
      <c r="M75" s="45" t="str">
        <f t="shared" si="4"/>
        <v>x</v>
      </c>
      <c r="N75" s="110" t="s">
        <v>248</v>
      </c>
    </row>
    <row r="76" spans="1:15" ht="63.75" customHeight="1" thickBot="1">
      <c r="A76" s="22" t="s">
        <v>374</v>
      </c>
      <c r="B76" s="22" t="s">
        <v>465</v>
      </c>
      <c r="C76" s="47" t="s">
        <v>466</v>
      </c>
      <c r="D76" s="48" t="s">
        <v>469</v>
      </c>
      <c r="E76" s="58">
        <v>40</v>
      </c>
      <c r="F76" s="50" t="s">
        <v>133</v>
      </c>
      <c r="G76" s="14">
        <v>0.4</v>
      </c>
      <c r="H76" s="45" t="s">
        <v>133</v>
      </c>
      <c r="I76" s="45" t="s">
        <v>134</v>
      </c>
      <c r="J76" s="45" t="str">
        <f t="shared" si="5"/>
        <v>Rez.≤39,8% = Indeplineste cerintele specificate</v>
      </c>
      <c r="K76" s="45" t="str">
        <f t="shared" si="6"/>
        <v>Rez.&gt;40,2% = Nu indeplineste cerintele specificate</v>
      </c>
      <c r="L76" s="45" t="str">
        <f t="shared" si="7"/>
        <v>39,8% &lt; Rez. ≤ 40,2% = prezinta risc de neindeplinire cerinte specificate</v>
      </c>
      <c r="M76" s="45" t="str">
        <f t="shared" si="4"/>
        <v>x</v>
      </c>
      <c r="N76" s="110" t="s">
        <v>248</v>
      </c>
    </row>
    <row r="77" spans="1:15" ht="56.25">
      <c r="A77" s="22" t="s">
        <v>374</v>
      </c>
      <c r="B77" s="22" t="s">
        <v>465</v>
      </c>
      <c r="C77" s="47" t="s">
        <v>466</v>
      </c>
      <c r="D77" s="48" t="s">
        <v>470</v>
      </c>
      <c r="E77" s="58">
        <v>30</v>
      </c>
      <c r="F77" s="50" t="s">
        <v>133</v>
      </c>
      <c r="G77" s="14">
        <v>0.4</v>
      </c>
      <c r="H77" s="45" t="s">
        <v>133</v>
      </c>
      <c r="I77" s="45" t="s">
        <v>134</v>
      </c>
      <c r="J77" s="45" t="str">
        <f t="shared" si="5"/>
        <v>Rez.≤29,9% = Indeplineste cerintele specificate</v>
      </c>
      <c r="K77" s="45" t="str">
        <f t="shared" si="6"/>
        <v>Rez.&gt;30,1% = Nu indeplineste cerintele specificate</v>
      </c>
      <c r="L77" s="45" t="str">
        <f t="shared" si="7"/>
        <v>29,9% &lt; Rez. ≤ 30,1% = prezinta risc de neindeplinire cerinte specificate</v>
      </c>
      <c r="M77" s="45" t="str">
        <f t="shared" si="4"/>
        <v>x</v>
      </c>
      <c r="N77" s="110" t="s">
        <v>248</v>
      </c>
    </row>
    <row r="78" spans="1:15" ht="56.25">
      <c r="A78" s="22" t="s">
        <v>374</v>
      </c>
      <c r="B78" s="22" t="s">
        <v>465</v>
      </c>
      <c r="C78" s="47" t="s">
        <v>466</v>
      </c>
      <c r="D78" s="48" t="s">
        <v>471</v>
      </c>
      <c r="E78" s="58">
        <v>25</v>
      </c>
      <c r="F78" s="50" t="s">
        <v>133</v>
      </c>
      <c r="G78" s="14">
        <v>0.4</v>
      </c>
      <c r="H78" s="45" t="s">
        <v>133</v>
      </c>
      <c r="I78" s="45" t="s">
        <v>134</v>
      </c>
      <c r="J78" s="45" t="str">
        <f t="shared" si="5"/>
        <v>Rez.≤24,9% = Indeplineste cerintele specificate</v>
      </c>
      <c r="K78" s="45" t="str">
        <f t="shared" si="6"/>
        <v>Rez.&gt;25,1% = Nu indeplineste cerintele specificate</v>
      </c>
      <c r="L78" s="45" t="str">
        <f t="shared" si="7"/>
        <v>24,9% &lt; Rez. ≤ 25,1% = prezinta risc de neindeplinire cerinte specificate</v>
      </c>
      <c r="M78" s="45" t="str">
        <f t="shared" si="4"/>
        <v>x</v>
      </c>
      <c r="N78" s="110" t="s">
        <v>248</v>
      </c>
    </row>
    <row r="79" spans="1:15" ht="55.5" customHeight="1" thickBot="1">
      <c r="A79" s="22" t="s">
        <v>374</v>
      </c>
      <c r="B79" s="22" t="s">
        <v>274</v>
      </c>
      <c r="C79" s="47" t="s">
        <v>139</v>
      </c>
      <c r="D79" s="48" t="s">
        <v>274</v>
      </c>
      <c r="E79" s="58" t="s">
        <v>141</v>
      </c>
      <c r="F79" s="50" t="s">
        <v>133</v>
      </c>
      <c r="G79" s="14">
        <v>0.46</v>
      </c>
      <c r="H79" s="45" t="s">
        <v>133</v>
      </c>
      <c r="I79" s="45" t="s">
        <v>142</v>
      </c>
      <c r="J79" s="45" t="s">
        <v>142</v>
      </c>
      <c r="K79" s="45" t="s">
        <v>142</v>
      </c>
      <c r="L79" s="45" t="s">
        <v>142</v>
      </c>
      <c r="M79" s="45" t="str">
        <f t="shared" si="4"/>
        <v>Neaplicabil ptr. ca nu exista limita de specificatie</v>
      </c>
      <c r="N79" s="46"/>
    </row>
    <row r="80" spans="1:15" ht="59.25" customHeight="1" thickBot="1">
      <c r="A80" s="23" t="s">
        <v>374</v>
      </c>
      <c r="B80" s="23" t="s">
        <v>243</v>
      </c>
      <c r="C80" s="120" t="s">
        <v>139</v>
      </c>
      <c r="D80" s="121" t="s">
        <v>243</v>
      </c>
      <c r="E80" s="93" t="s">
        <v>141</v>
      </c>
      <c r="F80" s="50" t="s">
        <v>133</v>
      </c>
      <c r="G80" s="14">
        <v>5.6</v>
      </c>
      <c r="H80" s="45" t="s">
        <v>133</v>
      </c>
      <c r="I80" s="45" t="s">
        <v>142</v>
      </c>
      <c r="J80" s="45" t="s">
        <v>142</v>
      </c>
      <c r="K80" s="45" t="s">
        <v>142</v>
      </c>
      <c r="L80" s="45" t="s">
        <v>142</v>
      </c>
      <c r="M80" s="45" t="str">
        <f t="shared" si="4"/>
        <v>Neaplicabil ptr. ca nu exista limita de specificatie</v>
      </c>
      <c r="N80" s="46"/>
    </row>
    <row r="81" spans="1:14" ht="75" customHeight="1" thickBot="1">
      <c r="A81" s="95" t="s">
        <v>374</v>
      </c>
      <c r="B81" s="95" t="s">
        <v>472</v>
      </c>
      <c r="C81" s="47" t="s">
        <v>139</v>
      </c>
      <c r="D81" s="48" t="s">
        <v>140</v>
      </c>
      <c r="E81" s="122" t="s">
        <v>141</v>
      </c>
      <c r="F81" s="123" t="s">
        <v>133</v>
      </c>
      <c r="G81" s="14" t="s">
        <v>141</v>
      </c>
      <c r="H81" s="100" t="s">
        <v>133</v>
      </c>
      <c r="I81" s="100" t="s">
        <v>142</v>
      </c>
      <c r="J81" s="100" t="s">
        <v>142</v>
      </c>
      <c r="K81" s="100" t="s">
        <v>142</v>
      </c>
      <c r="L81" s="100" t="s">
        <v>142</v>
      </c>
      <c r="M81" s="100" t="str">
        <f t="shared" si="4"/>
        <v>Neaplicabil ptr. ca nu exista limita de specificatie</v>
      </c>
      <c r="N81" s="96"/>
    </row>
    <row r="82" spans="1:14" ht="15.75" thickBot="1"/>
    <row r="83" spans="1:14" ht="15.75" thickBot="1">
      <c r="A83" s="14" t="s">
        <v>144</v>
      </c>
    </row>
    <row r="84" spans="1:14" ht="15.75" thickBot="1">
      <c r="A84" s="56" t="s">
        <v>145</v>
      </c>
      <c r="B84" s="404" t="s">
        <v>146</v>
      </c>
      <c r="C84" s="404"/>
      <c r="D84" s="404"/>
      <c r="E84" s="404"/>
      <c r="F84" s="404"/>
      <c r="G84" s="404"/>
      <c r="H84" s="404"/>
      <c r="I84" s="404"/>
      <c r="J84" s="404"/>
      <c r="K84" s="404"/>
      <c r="L84" s="404"/>
      <c r="M84" s="404"/>
    </row>
    <row r="85" spans="1:14" ht="15.75" thickBot="1">
      <c r="A85" s="14" t="s">
        <v>147</v>
      </c>
      <c r="B85" s="404" t="s">
        <v>148</v>
      </c>
      <c r="C85" s="404"/>
      <c r="D85" s="404"/>
      <c r="E85" s="404"/>
      <c r="F85" s="404"/>
      <c r="G85" s="404"/>
      <c r="H85" s="404"/>
      <c r="I85" s="404"/>
      <c r="J85" s="404"/>
      <c r="K85" s="404"/>
      <c r="L85" s="404"/>
      <c r="M85" s="404"/>
    </row>
    <row r="86" spans="1:14" ht="15.75" thickBot="1">
      <c r="A86" s="14" t="s">
        <v>236</v>
      </c>
      <c r="B86" s="404" t="s">
        <v>473</v>
      </c>
      <c r="C86" s="404"/>
      <c r="D86" s="404"/>
      <c r="E86" s="404"/>
      <c r="F86" s="404"/>
      <c r="G86" s="404"/>
      <c r="H86" s="404"/>
      <c r="I86" s="404"/>
      <c r="J86" s="404"/>
      <c r="K86" s="404"/>
      <c r="L86" s="404"/>
      <c r="M86" s="404"/>
    </row>
    <row r="87" spans="1:14" ht="15.75" thickBot="1">
      <c r="A87" s="14" t="s">
        <v>238</v>
      </c>
      <c r="B87" s="404" t="s">
        <v>150</v>
      </c>
      <c r="C87" s="404"/>
      <c r="D87" s="404"/>
      <c r="E87" s="404"/>
      <c r="F87" s="404"/>
      <c r="G87" s="404"/>
      <c r="H87" s="404"/>
      <c r="I87" s="404"/>
      <c r="J87" s="404"/>
      <c r="K87" s="404"/>
      <c r="L87" s="404"/>
      <c r="M87" s="404"/>
    </row>
    <row r="88" spans="1:14" ht="15.75" thickBot="1">
      <c r="A88" s="14" t="s">
        <v>216</v>
      </c>
      <c r="B88" s="404" t="s">
        <v>474</v>
      </c>
      <c r="C88" s="404"/>
      <c r="D88" s="404"/>
      <c r="E88" s="404"/>
      <c r="F88" s="404"/>
      <c r="G88" s="404"/>
      <c r="H88" s="404"/>
      <c r="I88" s="404"/>
      <c r="J88" s="404"/>
      <c r="K88" s="404"/>
      <c r="L88" s="404"/>
      <c r="M88" s="404"/>
    </row>
    <row r="89" spans="1:14" ht="15" customHeight="1" thickBot="1">
      <c r="A89" s="14" t="s">
        <v>475</v>
      </c>
      <c r="B89" s="401" t="s">
        <v>152</v>
      </c>
      <c r="C89" s="401"/>
      <c r="D89" s="401"/>
      <c r="E89" s="401"/>
      <c r="F89" s="401"/>
      <c r="G89" s="401"/>
      <c r="H89" s="401"/>
      <c r="I89" s="401"/>
      <c r="J89" s="401"/>
      <c r="K89" s="401"/>
      <c r="L89" s="401"/>
      <c r="M89" s="401"/>
    </row>
  </sheetData>
  <mergeCells count="8">
    <mergeCell ref="B89:M89"/>
    <mergeCell ref="B88:M88"/>
    <mergeCell ref="G4:H4"/>
    <mergeCell ref="J4:M4"/>
    <mergeCell ref="B84:M84"/>
    <mergeCell ref="B85:M85"/>
    <mergeCell ref="B86:M86"/>
    <mergeCell ref="B87:M87"/>
  </mergeCells>
  <dataValidations count="1">
    <dataValidation type="list" allowBlank="1" showInputMessage="1" showErrorMessage="1" sqref="I5:I81" xr:uid="{44C264E5-ADCE-4A67-81F3-F786250ADE1D}">
      <formula1>ia_in_considerare_incertitudinea_de_masurare__WIM</formula1>
    </dataValidation>
  </dataValidations>
  <hyperlinks>
    <hyperlink ref="B2" location="Cuprins!A1" display="Cuprins!A1" xr:uid="{BEEE342B-DEC5-48DB-A644-225B13347914}"/>
  </hyperlinks>
  <pageMargins left="0.25" right="0.25" top="0.75" bottom="0.90625000000000011" header="0.30000000000000004" footer="0.30000000000000004"/>
  <pageSetup paperSize="9" scale="75" fitToWidth="0" fitToHeight="0" orientation="landscape" r:id="rId1"/>
  <headerFooter>
    <oddHeader>&amp;L&amp;"-,Bold"Chimie si radioactivitate&amp;C&amp;"-,Bold"Matricea de corespondență a regulilor de decizie aplicate 
pentru încercările efectate de către IISPV</oddHeader>
    <oddFooter>&amp;L&amp;8Rez. = Rezultat analiza
"&lt;" = mai mic
"&gt;" = mai mare
"≥" = mai mare s-au egal
"≤" = mai mic sau egal&amp;CCod F4-PG13                                                     Ed I Rev 01 / Data 08.03.2021   &amp;RPag.&amp;P din &amp;N</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55CF91-5CF7-457E-BDE7-877C8D12325C}">
  <dimension ref="A1:N16"/>
  <sheetViews>
    <sheetView view="pageLayout" topLeftCell="A13" zoomScaleNormal="100" workbookViewId="0">
      <selection activeCell="B14" sqref="B14:M14"/>
    </sheetView>
  </sheetViews>
  <sheetFormatPr defaultRowHeight="15"/>
  <cols>
    <col min="1" max="1" width="27.85546875" style="26" customWidth="1"/>
    <col min="2" max="2" width="15.28515625" style="26" customWidth="1"/>
    <col min="3" max="3" width="21" style="26" customWidth="1"/>
    <col min="4" max="4" width="12.28515625" style="26" customWidth="1"/>
    <col min="5" max="5" width="11.42578125" style="26" customWidth="1"/>
    <col min="6" max="6" width="4.85546875" style="26" customWidth="1"/>
    <col min="7" max="7" width="10.42578125" style="26" customWidth="1"/>
    <col min="8" max="8" width="2.85546875" style="26" customWidth="1"/>
    <col min="9" max="9" width="14.42578125" style="26" customWidth="1"/>
    <col min="10" max="10" width="12" style="26" customWidth="1"/>
    <col min="11" max="11" width="11.5703125" style="26" customWidth="1"/>
    <col min="12" max="12" width="17.28515625" style="26" customWidth="1"/>
    <col min="13" max="13" width="12.140625" style="26" customWidth="1"/>
    <col min="14" max="14" width="11.85546875" style="26" customWidth="1"/>
    <col min="15" max="15" width="25.5703125" style="26" customWidth="1"/>
    <col min="16" max="16" width="14.7109375" style="26" customWidth="1"/>
    <col min="17" max="17" width="9.140625" style="26" customWidth="1"/>
    <col min="18" max="16384" width="9.140625" style="26"/>
  </cols>
  <sheetData>
    <row r="1" spans="1:14">
      <c r="A1" s="26" t="s">
        <v>476</v>
      </c>
      <c r="I1" s="27" t="s">
        <v>109</v>
      </c>
      <c r="J1" s="28"/>
      <c r="K1" s="28" t="s">
        <v>110</v>
      </c>
      <c r="L1" s="394" t="s">
        <v>477</v>
      </c>
    </row>
    <row r="2" spans="1:14" ht="15.75" thickBot="1">
      <c r="A2" s="26" t="s">
        <v>112</v>
      </c>
      <c r="B2" s="29" t="s">
        <v>113</v>
      </c>
      <c r="I2" s="30" t="s">
        <v>114</v>
      </c>
      <c r="J2" s="31"/>
      <c r="K2" s="32" t="s">
        <v>115</v>
      </c>
      <c r="L2" s="30"/>
    </row>
    <row r="3" spans="1:14" ht="15.75" thickBot="1">
      <c r="A3" s="33" t="s">
        <v>116</v>
      </c>
      <c r="B3" s="34"/>
      <c r="C3" s="35" t="s">
        <v>117</v>
      </c>
      <c r="D3" s="35"/>
      <c r="E3" s="36"/>
      <c r="F3" s="37"/>
      <c r="G3" s="38"/>
      <c r="H3" s="39"/>
      <c r="I3" s="40" t="s">
        <v>118</v>
      </c>
      <c r="J3" s="39"/>
      <c r="K3" s="39"/>
      <c r="L3" s="39"/>
      <c r="M3" s="39"/>
      <c r="N3" s="41"/>
    </row>
    <row r="4" spans="1:14" ht="71.25" customHeight="1" thickBot="1">
      <c r="A4" s="396" t="s">
        <v>2</v>
      </c>
      <c r="B4" s="396" t="s">
        <v>119</v>
      </c>
      <c r="C4" s="42" t="s">
        <v>120</v>
      </c>
      <c r="D4" s="43" t="s">
        <v>121</v>
      </c>
      <c r="E4" s="43" t="s">
        <v>122</v>
      </c>
      <c r="F4" s="44" t="s">
        <v>123</v>
      </c>
      <c r="G4" s="402" t="s">
        <v>124</v>
      </c>
      <c r="H4" s="402"/>
      <c r="I4" s="396" t="s">
        <v>125</v>
      </c>
      <c r="J4" s="403" t="s">
        <v>126</v>
      </c>
      <c r="K4" s="403"/>
      <c r="L4" s="403"/>
      <c r="M4" s="403"/>
      <c r="N4" s="45" t="s">
        <v>127</v>
      </c>
    </row>
    <row r="5" spans="1:14" ht="111" customHeight="1" thickBot="1">
      <c r="A5" s="23" t="s">
        <v>478</v>
      </c>
      <c r="B5" s="22" t="s">
        <v>167</v>
      </c>
      <c r="C5" s="47" t="s">
        <v>479</v>
      </c>
      <c r="D5" s="48" t="s">
        <v>167</v>
      </c>
      <c r="E5" s="90">
        <v>20</v>
      </c>
      <c r="F5" s="50" t="s">
        <v>133</v>
      </c>
      <c r="G5" s="14">
        <v>1.58</v>
      </c>
      <c r="H5" s="45" t="s">
        <v>133</v>
      </c>
      <c r="I5" s="45" t="s">
        <v>134</v>
      </c>
      <c r="J5" s="45" t="str">
        <f>"Rez.≤"&amp;ROUND(E5-(E5)*(G5/100),2)&amp;F5 &amp;" = Indeplineste cerintele specificate"</f>
        <v>Rez.≤19,68% = Indeplineste cerintele specificate</v>
      </c>
      <c r="K5" s="45" t="str">
        <f>"Rez.&gt;"&amp;ROUND(E5+(E5)*(G5/100),2)&amp;F5&amp;" = Nu indeplineste cerintele specificate"</f>
        <v>Rez.&gt;20,32% = Nu indeplineste cerintele specificate</v>
      </c>
      <c r="L5" s="45" t="str">
        <f>ROUND((E5-(E5)*(G5/100)),2)&amp;F5&amp; " &lt; Rez. ≤ "&amp;ROUND(E5+(E5)*(G5/100),2)&amp;F5&amp;" = prezinta risc de neindeplinire cerinte specificate"</f>
        <v>19,68% &lt; Rez. ≤ 20,32% = prezinta risc de neindeplinire cerinte specificate</v>
      </c>
      <c r="M5" s="45" t="str">
        <f>IF(C5="Nu exista","Neaplicabil ptr. ca nu exista limita de specificatie","x")</f>
        <v>x</v>
      </c>
      <c r="N5" s="45"/>
    </row>
    <row r="6" spans="1:14" ht="77.25" thickBot="1">
      <c r="A6" s="23" t="s">
        <v>478</v>
      </c>
      <c r="B6" s="22" t="s">
        <v>480</v>
      </c>
      <c r="C6" s="47" t="s">
        <v>139</v>
      </c>
      <c r="D6" s="48" t="s">
        <v>481</v>
      </c>
      <c r="E6" s="58" t="s">
        <v>141</v>
      </c>
      <c r="F6" s="50" t="s">
        <v>141</v>
      </c>
      <c r="G6" s="14">
        <v>1.78</v>
      </c>
      <c r="H6" s="45" t="s">
        <v>133</v>
      </c>
      <c r="I6" s="45" t="s">
        <v>142</v>
      </c>
      <c r="J6" s="45" t="s">
        <v>142</v>
      </c>
      <c r="K6" s="45" t="s">
        <v>142</v>
      </c>
      <c r="L6" s="45" t="s">
        <v>142</v>
      </c>
      <c r="M6" s="45" t="str">
        <f>IF(C6="Nu exista","Neaplicabil ptr. ca nu exista limita de specificatie","x")</f>
        <v>Neaplicabil ptr. ca nu exista limita de specificatie</v>
      </c>
      <c r="N6" s="45"/>
    </row>
    <row r="7" spans="1:14" ht="76.5">
      <c r="A7" s="23" t="s">
        <v>478</v>
      </c>
      <c r="B7" s="22" t="s">
        <v>480</v>
      </c>
      <c r="C7" s="47" t="s">
        <v>139</v>
      </c>
      <c r="D7" s="48" t="s">
        <v>482</v>
      </c>
      <c r="E7" s="58" t="s">
        <v>141</v>
      </c>
      <c r="F7" s="50" t="s">
        <v>141</v>
      </c>
      <c r="G7" s="14">
        <v>1</v>
      </c>
      <c r="H7" s="45" t="s">
        <v>133</v>
      </c>
      <c r="I7" s="45" t="s">
        <v>142</v>
      </c>
      <c r="J7" s="45" t="s">
        <v>142</v>
      </c>
      <c r="K7" s="45" t="s">
        <v>142</v>
      </c>
      <c r="L7" s="45" t="s">
        <v>142</v>
      </c>
      <c r="M7" s="45" t="str">
        <f>IF(C7="Nu exista","Neaplicabil ptr. ca nu exista limita de specificatie","x")</f>
        <v>Neaplicabil ptr. ca nu exista limita de specificatie</v>
      </c>
      <c r="N7" s="45"/>
    </row>
    <row r="8" spans="1:14" ht="77.25" thickBot="1">
      <c r="A8" s="23" t="s">
        <v>478</v>
      </c>
      <c r="B8" s="22" t="s">
        <v>480</v>
      </c>
      <c r="C8" s="47" t="s">
        <v>139</v>
      </c>
      <c r="D8" s="48" t="s">
        <v>483</v>
      </c>
      <c r="E8" s="58" t="s">
        <v>141</v>
      </c>
      <c r="F8" s="50" t="s">
        <v>141</v>
      </c>
      <c r="G8" s="14">
        <v>18.3</v>
      </c>
      <c r="H8" s="45" t="s">
        <v>133</v>
      </c>
      <c r="I8" s="45" t="s">
        <v>142</v>
      </c>
      <c r="J8" s="45" t="s">
        <v>142</v>
      </c>
      <c r="K8" s="45" t="s">
        <v>142</v>
      </c>
      <c r="L8" s="45" t="s">
        <v>142</v>
      </c>
      <c r="M8" s="45" t="str">
        <f>IF(C8="Nu exista","Neaplicabil ptr. ca nu exista limita de specificatie","x")</f>
        <v>Neaplicabil ptr. ca nu exista limita de specificatie</v>
      </c>
      <c r="N8" s="45"/>
    </row>
    <row r="9" spans="1:14" ht="15.75" thickBot="1"/>
    <row r="10" spans="1:14" ht="15.75" thickBot="1">
      <c r="A10" s="14" t="s">
        <v>144</v>
      </c>
      <c r="N10" s="55"/>
    </row>
    <row r="11" spans="1:14" ht="15.75" thickBot="1">
      <c r="A11" s="56" t="s">
        <v>145</v>
      </c>
      <c r="B11" s="404" t="s">
        <v>146</v>
      </c>
      <c r="C11" s="404"/>
      <c r="D11" s="404"/>
      <c r="E11" s="404"/>
      <c r="F11" s="404"/>
      <c r="G11" s="404"/>
      <c r="H11" s="404"/>
      <c r="I11" s="404"/>
      <c r="J11" s="404"/>
      <c r="K11" s="404"/>
      <c r="L11" s="404"/>
      <c r="M11" s="404"/>
      <c r="N11" s="55"/>
    </row>
    <row r="12" spans="1:14" ht="15.75" thickBot="1">
      <c r="A12" s="14" t="s">
        <v>147</v>
      </c>
      <c r="B12" s="404" t="s">
        <v>148</v>
      </c>
      <c r="C12" s="404"/>
      <c r="D12" s="404"/>
      <c r="E12" s="404"/>
      <c r="F12" s="404"/>
      <c r="G12" s="404"/>
      <c r="H12" s="404"/>
      <c r="I12" s="404"/>
      <c r="J12" s="404"/>
      <c r="K12" s="404"/>
      <c r="L12" s="404"/>
      <c r="M12" s="404"/>
      <c r="N12" s="55"/>
    </row>
    <row r="13" spans="1:14" ht="15.75" thickBot="1">
      <c r="A13" s="14" t="s">
        <v>484</v>
      </c>
      <c r="B13" s="404" t="s">
        <v>150</v>
      </c>
      <c r="C13" s="404"/>
      <c r="D13" s="404"/>
      <c r="E13" s="404"/>
      <c r="F13" s="404"/>
      <c r="G13" s="404"/>
      <c r="H13" s="404"/>
      <c r="I13" s="404"/>
      <c r="J13" s="404"/>
      <c r="K13" s="404"/>
      <c r="L13" s="404"/>
      <c r="M13" s="404"/>
    </row>
    <row r="14" spans="1:14" ht="15.75" thickBot="1">
      <c r="A14" s="349" t="s">
        <v>485</v>
      </c>
      <c r="B14" s="401" t="s">
        <v>152</v>
      </c>
      <c r="C14" s="401"/>
      <c r="D14" s="401"/>
      <c r="E14" s="401"/>
      <c r="F14" s="401"/>
      <c r="G14" s="401"/>
      <c r="H14" s="401"/>
      <c r="I14" s="401"/>
      <c r="J14" s="401"/>
      <c r="K14" s="401"/>
      <c r="L14" s="401"/>
      <c r="M14" s="401"/>
    </row>
    <row r="15" spans="1:14" ht="15.75" thickBot="1">
      <c r="A15" s="14"/>
      <c r="B15" s="401"/>
      <c r="C15" s="401"/>
      <c r="D15" s="401"/>
      <c r="E15" s="401"/>
      <c r="F15" s="401"/>
      <c r="G15" s="401"/>
      <c r="H15" s="401"/>
      <c r="I15" s="401"/>
      <c r="J15" s="401"/>
      <c r="K15" s="401"/>
      <c r="L15" s="401"/>
      <c r="M15" s="401"/>
    </row>
    <row r="16" spans="1:14" ht="15.75" thickBot="1">
      <c r="A16" s="14"/>
      <c r="B16" s="401"/>
      <c r="C16" s="401"/>
      <c r="D16" s="401"/>
      <c r="E16" s="401"/>
      <c r="F16" s="401"/>
      <c r="G16" s="401"/>
      <c r="H16" s="401"/>
      <c r="I16" s="401"/>
      <c r="J16" s="401"/>
      <c r="K16" s="401"/>
      <c r="L16" s="401"/>
      <c r="M16" s="401"/>
    </row>
  </sheetData>
  <mergeCells count="8">
    <mergeCell ref="B15:M15"/>
    <mergeCell ref="B16:M16"/>
    <mergeCell ref="G4:H4"/>
    <mergeCell ref="J4:M4"/>
    <mergeCell ref="B11:M11"/>
    <mergeCell ref="B12:M12"/>
    <mergeCell ref="B13:M13"/>
    <mergeCell ref="B14:M14"/>
  </mergeCells>
  <dataValidations count="1">
    <dataValidation type="list" allowBlank="1" showInputMessage="1" showErrorMessage="1" sqref="I5:I8" xr:uid="{DDE42E68-43D9-47B7-8283-2B0CD796CB7A}">
      <formula1>ia_in_considerare_incertitudinea_de_masurare__WIM</formula1>
    </dataValidation>
  </dataValidations>
  <hyperlinks>
    <hyperlink ref="B2" location="Cuprins!A1" display="Cuprins!A1" xr:uid="{4A59A81C-23F2-45AD-8EED-E5191E4D0848}"/>
  </hyperlinks>
  <pageMargins left="0.25" right="0.25" top="0.75" bottom="0.90625000000000011" header="0.30000000000000004" footer="0.30000000000000004"/>
  <pageSetup paperSize="9" scale="75" fitToWidth="0" fitToHeight="0" orientation="landscape" r:id="rId1"/>
  <headerFooter>
    <oddHeader>&amp;L&amp;"-,Bold"Chimie si radioactivitate&amp;C&amp;"-,Bold"Matricea de corespondență a regulilor de decizie aplicate 
pentru încercările efectate de către IISPV</oddHeader>
    <oddFooter>&amp;L&amp;8Rez. = Rezultat analiza
"&lt;" = mai mic
"&gt;" = mai mare
"≥" = mai mare s-au egal
"≤" = mai mic sau egal&amp;CCod F4-PG13                                                     Ed I Rev 01 / Data 08.03.2021   &amp;RPag.&amp;P din &amp;N</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AE102D-D751-45E8-9A0D-F6CD276F24AB}">
  <dimension ref="A1:N14"/>
  <sheetViews>
    <sheetView view="pageLayout" zoomScaleNormal="100" workbookViewId="0">
      <selection activeCell="B12" sqref="B12:M12"/>
    </sheetView>
  </sheetViews>
  <sheetFormatPr defaultRowHeight="15"/>
  <cols>
    <col min="1" max="1" width="30.85546875" style="26" customWidth="1"/>
    <col min="2" max="2" width="14.85546875" style="26" customWidth="1"/>
    <col min="3" max="3" width="15" style="26" customWidth="1"/>
    <col min="4" max="4" width="12.28515625" style="26" customWidth="1"/>
    <col min="5" max="5" width="11.42578125" style="26" customWidth="1"/>
    <col min="6" max="6" width="4.85546875" style="26" customWidth="1"/>
    <col min="7" max="7" width="10.42578125" style="26" customWidth="1"/>
    <col min="8" max="8" width="2.85546875" style="26" customWidth="1"/>
    <col min="9" max="9" width="12.28515625" style="26" customWidth="1"/>
    <col min="10" max="10" width="12" style="26" customWidth="1"/>
    <col min="11" max="11" width="11.5703125" style="26" customWidth="1"/>
    <col min="12" max="12" width="13.5703125" style="26" customWidth="1"/>
    <col min="13" max="13" width="18.42578125" style="26" customWidth="1"/>
    <col min="14" max="14" width="9.140625" style="26" customWidth="1"/>
    <col min="15" max="15" width="25.5703125" style="26" customWidth="1"/>
    <col min="16" max="16" width="14.7109375" style="26" customWidth="1"/>
    <col min="17" max="17" width="9.140625" style="26" customWidth="1"/>
    <col min="18" max="16384" width="9.140625" style="26"/>
  </cols>
  <sheetData>
    <row r="1" spans="1:14">
      <c r="A1" s="26" t="s">
        <v>486</v>
      </c>
      <c r="I1" s="27" t="s">
        <v>109</v>
      </c>
      <c r="J1" s="28"/>
      <c r="K1" s="28" t="s">
        <v>110</v>
      </c>
      <c r="L1" s="59">
        <v>46118</v>
      </c>
    </row>
    <row r="2" spans="1:14" ht="15.75" thickBot="1">
      <c r="A2" s="26" t="s">
        <v>112</v>
      </c>
      <c r="B2" s="29" t="s">
        <v>113</v>
      </c>
      <c r="I2" s="30" t="s">
        <v>114</v>
      </c>
      <c r="J2" s="31"/>
      <c r="K2" s="32" t="s">
        <v>115</v>
      </c>
      <c r="L2" s="30"/>
    </row>
    <row r="3" spans="1:14" ht="15.75" thickBot="1">
      <c r="A3" s="33" t="s">
        <v>116</v>
      </c>
      <c r="B3" s="34"/>
      <c r="C3" s="35" t="s">
        <v>117</v>
      </c>
      <c r="D3" s="35"/>
      <c r="E3" s="36"/>
      <c r="F3" s="37"/>
      <c r="G3" s="38"/>
      <c r="H3" s="39"/>
      <c r="I3" s="40" t="s">
        <v>118</v>
      </c>
      <c r="J3" s="39"/>
      <c r="K3" s="39"/>
      <c r="L3" s="39"/>
      <c r="M3" s="39"/>
      <c r="N3" s="41"/>
    </row>
    <row r="4" spans="1:14" ht="71.25" customHeight="1" thickBot="1">
      <c r="A4" s="396" t="s">
        <v>2</v>
      </c>
      <c r="B4" s="396" t="s">
        <v>119</v>
      </c>
      <c r="C4" s="42" t="s">
        <v>120</v>
      </c>
      <c r="D4" s="43" t="s">
        <v>121</v>
      </c>
      <c r="E4" s="43" t="s">
        <v>122</v>
      </c>
      <c r="F4" s="44" t="s">
        <v>123</v>
      </c>
      <c r="G4" s="402" t="s">
        <v>124</v>
      </c>
      <c r="H4" s="402"/>
      <c r="I4" s="396" t="s">
        <v>125</v>
      </c>
      <c r="J4" s="403" t="s">
        <v>126</v>
      </c>
      <c r="K4" s="403"/>
      <c r="L4" s="403"/>
      <c r="M4" s="403"/>
      <c r="N4" s="45" t="s">
        <v>127</v>
      </c>
    </row>
    <row r="5" spans="1:14" ht="60.75" customHeight="1" thickBot="1">
      <c r="A5" s="23" t="s">
        <v>487</v>
      </c>
      <c r="B5" s="22" t="s">
        <v>488</v>
      </c>
      <c r="C5" s="47" t="s">
        <v>139</v>
      </c>
      <c r="D5" s="124" t="s">
        <v>489</v>
      </c>
      <c r="E5" s="58" t="s">
        <v>141</v>
      </c>
      <c r="F5" s="50" t="s">
        <v>133</v>
      </c>
      <c r="G5" s="99">
        <v>2.4E-2</v>
      </c>
      <c r="H5" s="45" t="s">
        <v>133</v>
      </c>
      <c r="I5" s="45" t="s">
        <v>142</v>
      </c>
      <c r="J5" s="45" t="s">
        <v>142</v>
      </c>
      <c r="K5" s="45" t="s">
        <v>142</v>
      </c>
      <c r="L5" s="45" t="s">
        <v>142</v>
      </c>
      <c r="M5" s="45" t="str">
        <f>IF(C5="Nu exista","Neaplicabil ptr. ca nu exista limita de specificatie","x")</f>
        <v>Neaplicabil ptr. ca nu exista limita de specificatie</v>
      </c>
      <c r="N5" s="45"/>
    </row>
    <row r="6" spans="1:14" ht="60.75" customHeight="1" thickBot="1">
      <c r="A6" s="23" t="s">
        <v>487</v>
      </c>
      <c r="B6" s="22" t="s">
        <v>488</v>
      </c>
      <c r="C6" s="47" t="s">
        <v>139</v>
      </c>
      <c r="D6" s="124" t="s">
        <v>490</v>
      </c>
      <c r="E6" s="58" t="s">
        <v>141</v>
      </c>
      <c r="F6" s="50" t="s">
        <v>133</v>
      </c>
      <c r="G6" s="99">
        <v>2.4E-2</v>
      </c>
      <c r="H6" s="45" t="s">
        <v>133</v>
      </c>
      <c r="I6" s="45" t="s">
        <v>142</v>
      </c>
      <c r="J6" s="45" t="s">
        <v>142</v>
      </c>
      <c r="K6" s="45" t="s">
        <v>142</v>
      </c>
      <c r="L6" s="45" t="s">
        <v>142</v>
      </c>
      <c r="M6" s="45" t="str">
        <f>IF(C6="Nu exista","Neaplicabil ptr. ca nu exista limita de specificatie","x")</f>
        <v>Neaplicabil ptr. ca nu exista limita de specificatie</v>
      </c>
      <c r="N6" s="45"/>
    </row>
    <row r="7" spans="1:14" ht="15.75" thickBot="1"/>
    <row r="8" spans="1:14" ht="15.75" thickBot="1">
      <c r="A8" s="14" t="s">
        <v>144</v>
      </c>
      <c r="N8" s="55"/>
    </row>
    <row r="9" spans="1:14" ht="15.75" thickBot="1">
      <c r="A9" s="56" t="s">
        <v>145</v>
      </c>
      <c r="B9" s="404" t="s">
        <v>146</v>
      </c>
      <c r="C9" s="404"/>
      <c r="D9" s="404"/>
      <c r="E9" s="404"/>
      <c r="F9" s="404"/>
      <c r="G9" s="404"/>
      <c r="H9" s="404"/>
      <c r="I9" s="404"/>
      <c r="J9" s="404"/>
      <c r="K9" s="404"/>
      <c r="L9" s="404"/>
      <c r="M9" s="404"/>
      <c r="N9" s="55"/>
    </row>
    <row r="10" spans="1:14" ht="15.75" thickBot="1">
      <c r="A10" s="14" t="s">
        <v>147</v>
      </c>
      <c r="B10" s="404" t="s">
        <v>148</v>
      </c>
      <c r="C10" s="404"/>
      <c r="D10" s="404"/>
      <c r="E10" s="404"/>
      <c r="F10" s="404"/>
      <c r="G10" s="404"/>
      <c r="H10" s="404"/>
      <c r="I10" s="404"/>
      <c r="J10" s="404"/>
      <c r="K10" s="404"/>
      <c r="L10" s="404"/>
      <c r="M10" s="404"/>
      <c r="N10" s="55"/>
    </row>
    <row r="11" spans="1:14" ht="15.75" thickBot="1">
      <c r="A11" s="14" t="s">
        <v>484</v>
      </c>
      <c r="B11" s="404" t="s">
        <v>491</v>
      </c>
      <c r="C11" s="404"/>
      <c r="D11" s="404"/>
      <c r="E11" s="404"/>
      <c r="F11" s="404"/>
      <c r="G11" s="404"/>
      <c r="H11" s="404"/>
      <c r="I11" s="404"/>
      <c r="J11" s="404"/>
      <c r="K11" s="404"/>
      <c r="L11" s="404"/>
      <c r="M11" s="404"/>
    </row>
    <row r="12" spans="1:14" ht="15.75" thickBot="1">
      <c r="A12" s="349" t="s">
        <v>492</v>
      </c>
      <c r="B12" s="401" t="s">
        <v>152</v>
      </c>
      <c r="C12" s="401"/>
      <c r="D12" s="401"/>
      <c r="E12" s="401"/>
      <c r="F12" s="401"/>
      <c r="G12" s="401"/>
      <c r="H12" s="401"/>
      <c r="I12" s="401"/>
      <c r="J12" s="401"/>
      <c r="K12" s="401"/>
      <c r="L12" s="401"/>
      <c r="M12" s="401"/>
    </row>
    <row r="13" spans="1:14" ht="15.75" thickBot="1">
      <c r="A13" s="14"/>
      <c r="B13" s="401"/>
      <c r="C13" s="401"/>
      <c r="D13" s="401"/>
      <c r="E13" s="401"/>
      <c r="F13" s="401"/>
      <c r="G13" s="401"/>
      <c r="H13" s="401"/>
      <c r="I13" s="401"/>
      <c r="J13" s="401"/>
      <c r="K13" s="401"/>
      <c r="L13" s="401"/>
      <c r="M13" s="401"/>
    </row>
    <row r="14" spans="1:14" ht="15.75" thickBot="1">
      <c r="A14" s="14"/>
      <c r="B14" s="401"/>
      <c r="C14" s="401"/>
      <c r="D14" s="401"/>
      <c r="E14" s="401"/>
      <c r="F14" s="401"/>
      <c r="G14" s="401"/>
      <c r="H14" s="401"/>
      <c r="I14" s="401"/>
      <c r="J14" s="401"/>
      <c r="K14" s="401"/>
      <c r="L14" s="401"/>
      <c r="M14" s="401"/>
    </row>
  </sheetData>
  <mergeCells count="8">
    <mergeCell ref="B13:M13"/>
    <mergeCell ref="B14:M14"/>
    <mergeCell ref="G4:H4"/>
    <mergeCell ref="J4:M4"/>
    <mergeCell ref="B9:M9"/>
    <mergeCell ref="B10:M10"/>
    <mergeCell ref="B11:M11"/>
    <mergeCell ref="B12:M12"/>
  </mergeCells>
  <dataValidations count="1">
    <dataValidation type="list" allowBlank="1" showInputMessage="1" showErrorMessage="1" sqref="I5:I6" xr:uid="{FF961FA1-7845-4B9F-9361-912FE44C952F}">
      <formula1>ia_in_considerare_incertitudinea_de_masurare__WIM</formula1>
    </dataValidation>
  </dataValidations>
  <hyperlinks>
    <hyperlink ref="B2" location="Cuprins!A1" display="Cuprins!A1" xr:uid="{4A26C2AD-2E2D-4FA0-A8F8-EC7DD63EBF3D}"/>
  </hyperlinks>
  <pageMargins left="0.25" right="0.25" top="0.75" bottom="0.90625000000000011" header="0.30000000000000004" footer="0.30000000000000004"/>
  <pageSetup paperSize="9" scale="75" fitToWidth="0" fitToHeight="0" orientation="landscape" r:id="rId1"/>
  <headerFooter>
    <oddHeader>&amp;L&amp;"-,Bold"Chimie si radioactivitate&amp;C&amp;"-,Bold"Matricea de corespondență a regulilor de decizie aplicate 
pentru încercările efectate de către IISPV</oddHeader>
    <oddFooter>&amp;L&amp;8Rez. = Rezultat analiza
"&lt;" = mai mic
"&gt;" = mai mare
"≥" = mai mare s-au egal
"≤" = mai mic sau egal&amp;CCod F4-PG13                                                     Ed I Rev 01 / Data 08.03.2021   &amp;RPag.&amp;P din &amp;N</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1161A6-D55B-4525-A4FE-5A447C605CE8}">
  <dimension ref="A1:O26"/>
  <sheetViews>
    <sheetView view="pageLayout" topLeftCell="A15" zoomScaleNormal="100" workbookViewId="0">
      <selection activeCell="D33" sqref="D33"/>
    </sheetView>
  </sheetViews>
  <sheetFormatPr defaultRowHeight="15"/>
  <cols>
    <col min="1" max="1" width="22.7109375" style="26" customWidth="1"/>
    <col min="2" max="2" width="13.7109375" style="26" customWidth="1"/>
    <col min="3" max="3" width="19" style="26" customWidth="1"/>
    <col min="4" max="4" width="12.28515625" style="26" customWidth="1"/>
    <col min="5" max="5" width="11.42578125" style="26" customWidth="1"/>
    <col min="6" max="6" width="4.85546875" style="26" customWidth="1"/>
    <col min="7" max="7" width="10.42578125" style="26" customWidth="1"/>
    <col min="8" max="8" width="2.85546875" style="26" customWidth="1"/>
    <col min="9" max="9" width="12.28515625" style="26" customWidth="1"/>
    <col min="10" max="10" width="13.85546875" style="26" customWidth="1"/>
    <col min="11" max="11" width="14" style="26" customWidth="1"/>
    <col min="12" max="12" width="21" style="26" customWidth="1"/>
    <col min="13" max="13" width="11.85546875" style="26" customWidth="1"/>
    <col min="14" max="14" width="10.5703125" style="26" customWidth="1"/>
    <col min="15" max="15" width="17.7109375" style="26" hidden="1" customWidth="1"/>
    <col min="16" max="16" width="14.7109375" style="26" customWidth="1"/>
    <col min="17" max="17" width="9.140625" style="26" customWidth="1"/>
    <col min="18" max="16384" width="9.140625" style="26"/>
  </cols>
  <sheetData>
    <row r="1" spans="1:15">
      <c r="A1" s="26" t="s">
        <v>493</v>
      </c>
      <c r="I1" s="27" t="s">
        <v>109</v>
      </c>
      <c r="J1" s="28"/>
      <c r="K1" s="28" t="s">
        <v>110</v>
      </c>
      <c r="L1" s="59">
        <v>46112</v>
      </c>
    </row>
    <row r="2" spans="1:15" ht="15.75" thickBot="1">
      <c r="A2" s="26" t="s">
        <v>112</v>
      </c>
      <c r="B2" s="29" t="s">
        <v>113</v>
      </c>
      <c r="I2" s="30" t="s">
        <v>114</v>
      </c>
      <c r="J2" s="31"/>
      <c r="K2" s="32" t="s">
        <v>115</v>
      </c>
      <c r="L2" s="30"/>
    </row>
    <row r="3" spans="1:15" ht="25.5" customHeight="1" thickBot="1">
      <c r="A3" s="57" t="s">
        <v>116</v>
      </c>
      <c r="B3" s="34"/>
      <c r="C3" s="35" t="s">
        <v>117</v>
      </c>
      <c r="D3" s="35"/>
      <c r="E3" s="36"/>
      <c r="F3" s="37"/>
      <c r="G3" s="38"/>
      <c r="H3" s="39"/>
      <c r="I3" s="40" t="s">
        <v>118</v>
      </c>
      <c r="J3" s="39"/>
      <c r="K3" s="39"/>
      <c r="L3" s="39"/>
      <c r="M3" s="39"/>
      <c r="N3" s="41"/>
    </row>
    <row r="4" spans="1:15" ht="71.25" customHeight="1" thickBot="1">
      <c r="A4" s="396" t="s">
        <v>2</v>
      </c>
      <c r="B4" s="396" t="s">
        <v>119</v>
      </c>
      <c r="C4" s="42" t="s">
        <v>120</v>
      </c>
      <c r="D4" s="43" t="s">
        <v>121</v>
      </c>
      <c r="E4" s="43" t="s">
        <v>122</v>
      </c>
      <c r="F4" s="44" t="s">
        <v>123</v>
      </c>
      <c r="G4" s="402" t="s">
        <v>124</v>
      </c>
      <c r="H4" s="402"/>
      <c r="I4" s="396" t="s">
        <v>125</v>
      </c>
      <c r="J4" s="403" t="s">
        <v>126</v>
      </c>
      <c r="K4" s="403"/>
      <c r="L4" s="403"/>
      <c r="M4" s="403"/>
      <c r="N4" s="45" t="s">
        <v>127</v>
      </c>
    </row>
    <row r="5" spans="1:15" ht="62.25" customHeight="1" thickBot="1">
      <c r="A5" s="23" t="s">
        <v>494</v>
      </c>
      <c r="B5" s="22" t="s">
        <v>495</v>
      </c>
      <c r="C5" s="47" t="s">
        <v>496</v>
      </c>
      <c r="D5" s="48" t="s">
        <v>458</v>
      </c>
      <c r="E5" s="58">
        <v>140</v>
      </c>
      <c r="F5" s="125" t="str">
        <f>F6</f>
        <v>° Th.</v>
      </c>
      <c r="G5" s="14">
        <v>5</v>
      </c>
      <c r="H5" s="45" t="s">
        <v>133</v>
      </c>
      <c r="I5" s="45" t="s">
        <v>134</v>
      </c>
      <c r="J5" s="45" t="str">
        <f>"Rez.≤"&amp;ROUND(E5-(E5)*(G5/100),2)&amp;F5 &amp;" = Indeplineste cerintele specificate"</f>
        <v>Rez.≤133° Th. = Indeplineste cerintele specificate</v>
      </c>
      <c r="K5" s="45" t="str">
        <f>"Rez.&gt;"&amp;ROUND(E5+(E5)*(G5/100),2)&amp;F5&amp;" = Nu indeplineste cerintele specificate"</f>
        <v>Rez.&gt;147° Th. = Nu indeplineste cerintele specificate</v>
      </c>
      <c r="L5" s="45" t="str">
        <f>ROUND((E5-(E5)*(G5/100)),2)&amp;F5&amp; " &lt; Rez. ≤ "&amp;ROUND(E5+(E5)*(G5/100),2)&amp;F5&amp;" = prezinta risc de neindeplinire cerinte specificate"</f>
        <v>133° Th. &lt; Rez. ≤ 147° Th. = prezinta risc de neindeplinire cerinte specificate</v>
      </c>
      <c r="M5" s="45" t="str">
        <f>IF(C5="Nu exista","Neaplicabil ptr. ca nu exista limita de specificatie","x")</f>
        <v>x</v>
      </c>
      <c r="N5" s="45"/>
    </row>
    <row r="6" spans="1:15" ht="120.75" customHeight="1" thickBot="1">
      <c r="A6" s="23" t="s">
        <v>494</v>
      </c>
      <c r="B6" s="22" t="s">
        <v>497</v>
      </c>
      <c r="C6" s="47" t="s">
        <v>498</v>
      </c>
      <c r="D6" s="48" t="s">
        <v>499</v>
      </c>
      <c r="E6" s="58" t="str">
        <f>E7&amp;" - "&amp;E8&amp;F6</f>
        <v>14 - 20° Th.</v>
      </c>
      <c r="F6" s="125" t="str">
        <f>F7</f>
        <v>° Th.</v>
      </c>
      <c r="G6" s="126">
        <v>5.8</v>
      </c>
      <c r="H6" s="45" t="s">
        <v>133</v>
      </c>
      <c r="I6" s="45" t="s">
        <v>134</v>
      </c>
      <c r="J6" s="45" t="str">
        <f>J7&amp;" // "&amp;J8</f>
        <v>Rez.≥14,7° Th. =Indeplineste cerintele specificate // Rez.≤19° Th.  = Indeplineste cerintele specificate</v>
      </c>
      <c r="K6" s="45" t="str">
        <f>K7&amp;" // "&amp;K8</f>
        <v>Rez.&lt;13,3° Th. =Nu indeplineste cerintele specificate // Rez.&gt;21° Th.  = Nu indeplineste cerintele specificate</v>
      </c>
      <c r="L6" s="45" t="str">
        <f>L7&amp;" // "&amp;L8</f>
        <v>13,3° Th.≤ Rez.&lt; 14,7° Th. = prezinta risc de neindeplinire cerinte // 19° Th.  &lt; Rez. ≤ 21° Th.  = prezinta risc de neindeplinire cerinte specificate</v>
      </c>
      <c r="M6" s="45"/>
      <c r="N6" s="110" t="s">
        <v>500</v>
      </c>
      <c r="O6" s="26" t="s">
        <v>187</v>
      </c>
    </row>
    <row r="7" spans="1:15" ht="89.25" hidden="1" customHeight="1" thickBot="1">
      <c r="A7" s="127" t="s">
        <v>494</v>
      </c>
      <c r="B7" s="127" t="s">
        <v>497</v>
      </c>
      <c r="C7" s="128"/>
      <c r="D7" s="129" t="s">
        <v>501</v>
      </c>
      <c r="E7" s="130">
        <v>14</v>
      </c>
      <c r="F7" s="131" t="s">
        <v>502</v>
      </c>
      <c r="G7" s="132">
        <v>5</v>
      </c>
      <c r="H7" s="133" t="s">
        <v>133</v>
      </c>
      <c r="I7" s="133" t="s">
        <v>134</v>
      </c>
      <c r="J7" s="133" t="str">
        <f>"Rez.≥"&amp;ROUND(E7+(E7)*(G7/100),2)&amp; F7 &amp;" =Indeplineste cerintele specificate"</f>
        <v>Rez.≥14,7° Th. =Indeplineste cerintele specificate</v>
      </c>
      <c r="K7" s="133" t="str">
        <f>"Rez.&lt;"&amp;ROUND(E7-(E7)*(G7/100),2)&amp;F7&amp;" =Nu indeplineste cerintele specificate"</f>
        <v>Rez.&lt;13,3° Th. =Nu indeplineste cerintele specificate</v>
      </c>
      <c r="L7" s="133" t="str">
        <f>ROUND((E7-(E7)*(G7/100)),2)&amp;F7&amp; "≤ Rez.&lt; "&amp;ROUND(E7+(E7)*(G7/100),2)&amp;F7&amp;" = prezinta risc de neindeplinire cerinte"</f>
        <v>13,3° Th.≤ Rez.&lt; 14,7° Th. = prezinta risc de neindeplinire cerinte</v>
      </c>
      <c r="M7" s="133" t="str">
        <f>IF(C7="Nu exista","Neaplicabil ptr. ca nu exista limita de specificatie","x")</f>
        <v>x</v>
      </c>
      <c r="N7" s="133"/>
      <c r="O7" s="26" t="s">
        <v>141</v>
      </c>
    </row>
    <row r="8" spans="1:15" ht="81.75" hidden="1" customHeight="1" thickBot="1">
      <c r="A8" s="127" t="s">
        <v>494</v>
      </c>
      <c r="B8" s="127" t="s">
        <v>497</v>
      </c>
      <c r="C8" s="128"/>
      <c r="D8" s="129" t="s">
        <v>501</v>
      </c>
      <c r="E8" s="130">
        <v>20</v>
      </c>
      <c r="F8" s="131" t="s">
        <v>503</v>
      </c>
      <c r="G8" s="132">
        <v>5</v>
      </c>
      <c r="H8" s="133" t="s">
        <v>133</v>
      </c>
      <c r="I8" s="133" t="s">
        <v>134</v>
      </c>
      <c r="J8" s="133" t="str">
        <f>"Rez.≤"&amp;ROUND(E8-(E8)*(G8/100),2)&amp;F8 &amp;" = Indeplineste cerintele specificate"</f>
        <v>Rez.≤19° Th.  = Indeplineste cerintele specificate</v>
      </c>
      <c r="K8" s="133" t="str">
        <f>"Rez.&gt;"&amp;ROUND(E8+(E8)*(G8/100),2)&amp;F8&amp;" = Nu indeplineste cerintele specificate"</f>
        <v>Rez.&gt;21° Th.  = Nu indeplineste cerintele specificate</v>
      </c>
      <c r="L8" s="133" t="str">
        <f>ROUND((E8-(E8)*(G8/100)),2)&amp;F8&amp; " &lt; Rez. ≤ "&amp;ROUND(E8+(E8)*(G8/100),2)&amp;F8&amp;" = prezinta risc de neindeplinire cerinte specificate"</f>
        <v>19° Th.  &lt; Rez. ≤ 21° Th.  = prezinta risc de neindeplinire cerinte specificate</v>
      </c>
      <c r="M8" s="133" t="str">
        <f>IF(C8="Nu exista","Neaplicabil ptr. ca nu exista limita de specificatie","x")</f>
        <v>x</v>
      </c>
      <c r="N8" s="133"/>
      <c r="O8" s="26" t="s">
        <v>141</v>
      </c>
    </row>
    <row r="9" spans="1:15" ht="119.25" customHeight="1" thickBot="1">
      <c r="A9" s="23" t="s">
        <v>494</v>
      </c>
      <c r="B9" s="22" t="s">
        <v>497</v>
      </c>
      <c r="C9" s="47" t="s">
        <v>498</v>
      </c>
      <c r="D9" s="48" t="s">
        <v>504</v>
      </c>
      <c r="E9" s="58" t="str">
        <f>E10&amp;" - "&amp;E11&amp;F9</f>
        <v>14 - 21° Th.</v>
      </c>
      <c r="F9" s="125" t="str">
        <f>F10</f>
        <v>° Th.</v>
      </c>
      <c r="G9" s="126">
        <v>5.8</v>
      </c>
      <c r="H9" s="45" t="s">
        <v>133</v>
      </c>
      <c r="I9" s="45" t="s">
        <v>134</v>
      </c>
      <c r="J9" s="45" t="str">
        <f>J10&amp;" // "&amp;J11</f>
        <v>Rez.≥14,7° Th. =Indeplineste cerintele specificate // Rez.≤19,95° Th.  = Indeplineste cerintele specificate</v>
      </c>
      <c r="K9" s="45" t="str">
        <f>K10&amp;" // "&amp;K11</f>
        <v>Rez.&lt;13,3° Th. =Nu indeplineste cerintele specificate // Rez.&gt;22,05° Th.  = Nu indeplineste cerintele specificate</v>
      </c>
      <c r="L9" s="45" t="str">
        <f>L10&amp;" // "&amp;L11</f>
        <v>13,3° Th.≤ Rez.&lt; 14,7° Th. = prezinta risc de neindeplinire cerinte // 19,95° Th.  &lt; Rez. ≤ 22,05° Th.  = prezinta risc de neindeplinire cerinte specificate</v>
      </c>
      <c r="M9" s="45"/>
      <c r="N9" s="110" t="s">
        <v>500</v>
      </c>
      <c r="O9" s="26" t="s">
        <v>197</v>
      </c>
    </row>
    <row r="10" spans="1:15" ht="77.25" hidden="1" customHeight="1" thickBot="1">
      <c r="A10" s="134" t="s">
        <v>494</v>
      </c>
      <c r="B10" s="134" t="s">
        <v>497</v>
      </c>
      <c r="C10" s="135"/>
      <c r="D10" s="136" t="s">
        <v>505</v>
      </c>
      <c r="E10" s="137">
        <v>14</v>
      </c>
      <c r="F10" s="138" t="s">
        <v>502</v>
      </c>
      <c r="G10" s="78">
        <v>5</v>
      </c>
      <c r="H10" s="139" t="s">
        <v>133</v>
      </c>
      <c r="I10" s="139" t="s">
        <v>134</v>
      </c>
      <c r="J10" s="139" t="str">
        <f>"Rez.≥"&amp;ROUND(E10+(E10)*(G10/100),2)&amp; F10 &amp;" =Indeplineste cerintele specificate"</f>
        <v>Rez.≥14,7° Th. =Indeplineste cerintele specificate</v>
      </c>
      <c r="K10" s="139" t="str">
        <f>"Rez.&lt;"&amp;ROUND(E10-(E10)*(G10/100),2)&amp;F10&amp;" =Nu indeplineste cerintele specificate"</f>
        <v>Rez.&lt;13,3° Th. =Nu indeplineste cerintele specificate</v>
      </c>
      <c r="L10" s="139" t="str">
        <f>ROUND((E10-(E10)*(G10/100)),2)&amp;F10&amp; "≤ Rez.&lt; "&amp;ROUND(E10+(E10)*(G10/100),2)&amp;F10&amp;" = prezinta risc de neindeplinire cerinte"</f>
        <v>13,3° Th.≤ Rez.&lt; 14,7° Th. = prezinta risc de neindeplinire cerinte</v>
      </c>
      <c r="M10" s="139" t="str">
        <f t="shared" ref="M10:M17" si="0">IF(C10="Nu exista","Neaplicabil ptr. ca nu exista limita de specificatie","x")</f>
        <v>x</v>
      </c>
      <c r="N10" s="139"/>
      <c r="O10" s="26" t="s">
        <v>196</v>
      </c>
    </row>
    <row r="11" spans="1:15" ht="73.5" hidden="1" customHeight="1" thickBot="1">
      <c r="A11" s="134" t="s">
        <v>494</v>
      </c>
      <c r="B11" s="134" t="s">
        <v>497</v>
      </c>
      <c r="C11" s="135"/>
      <c r="D11" s="136" t="s">
        <v>506</v>
      </c>
      <c r="E11" s="137">
        <v>21</v>
      </c>
      <c r="F11" s="138" t="s">
        <v>503</v>
      </c>
      <c r="G11" s="78">
        <v>5</v>
      </c>
      <c r="H11" s="139" t="s">
        <v>133</v>
      </c>
      <c r="I11" s="139" t="s">
        <v>134</v>
      </c>
      <c r="J11" s="139" t="str">
        <f>"Rez.≤"&amp;ROUND(E11-(E11)*(G11/100),2)&amp;F11 &amp;" = Indeplineste cerintele specificate"</f>
        <v>Rez.≤19,95° Th.  = Indeplineste cerintele specificate</v>
      </c>
      <c r="K11" s="139" t="str">
        <f>"Rez.&gt;"&amp;ROUND(E11+(E11)*(G11/100),2)&amp;F11&amp;" = Nu indeplineste cerintele specificate"</f>
        <v>Rez.&gt;22,05° Th.  = Nu indeplineste cerintele specificate</v>
      </c>
      <c r="L11" s="139" t="str">
        <f>ROUND((E11-(E11)*(G11/100)),2)&amp;F11&amp; " &lt; Rez. ≤ "&amp;ROUND(E11+(E11)*(G11/100),2)&amp;F11&amp;" = prezinta risc de neindeplinire cerinte specificate"</f>
        <v>19,95° Th.  &lt; Rez. ≤ 22,05° Th.  = prezinta risc de neindeplinire cerinte specificate</v>
      </c>
      <c r="M11" s="139" t="str">
        <f t="shared" si="0"/>
        <v>x</v>
      </c>
      <c r="N11" s="139"/>
      <c r="O11" s="26" t="s">
        <v>196</v>
      </c>
    </row>
    <row r="12" spans="1:15" ht="124.5" customHeight="1" thickBot="1">
      <c r="A12" s="23" t="s">
        <v>494</v>
      </c>
      <c r="B12" s="22" t="s">
        <v>507</v>
      </c>
      <c r="C12" s="47" t="s">
        <v>508</v>
      </c>
      <c r="D12" s="48" t="s">
        <v>509</v>
      </c>
      <c r="E12" s="58">
        <v>4</v>
      </c>
      <c r="F12" s="125" t="s">
        <v>510</v>
      </c>
      <c r="G12" s="14">
        <v>28</v>
      </c>
      <c r="H12" s="45" t="s">
        <v>133</v>
      </c>
      <c r="I12" s="45" t="s">
        <v>134</v>
      </c>
      <c r="J12" s="45" t="str">
        <f>"Rez.≤"&amp;ROUND(E12-(E12)*(G12/100),2)&amp;F12 &amp;" = Indeplineste cerintele specificate"</f>
        <v>Rez.≤2,88ml NaOH 1N = Indeplineste cerintele specificate</v>
      </c>
      <c r="K12" s="45" t="str">
        <f>"Rez.&gt;"&amp;ROUND(E12+(E12)*(G12/100),2)&amp;F12&amp;" = Nu indeplineste cerintele specificate"</f>
        <v>Rez.&gt;5,12ml NaOH 1N = Nu indeplineste cerintele specificate</v>
      </c>
      <c r="L12" s="45" t="str">
        <f>ROUND((E12-(E12)*(G12/100)),2)&amp;F12&amp; " &lt; Rez. ≤ "&amp;ROUND(E12+(E12)*(G12/100),2)&amp;F12&amp;" = prezinta risc de neindeplinire cerinte specificate"</f>
        <v>2,88ml NaOH 1N &lt; Rez. ≤ 5,12ml NaOH 1N = prezinta risc de neindeplinire cerinte specificate</v>
      </c>
      <c r="M12" s="45" t="str">
        <f t="shared" si="0"/>
        <v>x</v>
      </c>
      <c r="N12" s="91"/>
    </row>
    <row r="13" spans="1:15" ht="108" customHeight="1" thickBot="1">
      <c r="A13" s="23" t="s">
        <v>494</v>
      </c>
      <c r="B13" s="22" t="s">
        <v>507</v>
      </c>
      <c r="C13" s="47" t="s">
        <v>508</v>
      </c>
      <c r="D13" s="48" t="s">
        <v>511</v>
      </c>
      <c r="E13" s="58">
        <v>5</v>
      </c>
      <c r="F13" s="125" t="s">
        <v>510</v>
      </c>
      <c r="G13" s="14">
        <v>28</v>
      </c>
      <c r="H13" s="45" t="s">
        <v>133</v>
      </c>
      <c r="I13" s="45" t="s">
        <v>134</v>
      </c>
      <c r="J13" s="45" t="str">
        <f>"Rez.≤"&amp;ROUND(E13-(E13)*(G13/100),2)&amp;F13 &amp;" = Indeplineste cerintele specificate"</f>
        <v>Rez.≤3,6ml NaOH 1N = Indeplineste cerintele specificate</v>
      </c>
      <c r="K13" s="45" t="str">
        <f>"Rez.&gt;"&amp;ROUND(E13+(E13)*(G13/100),2)&amp;F13&amp;" = Nu indeplineste cerintele specificate"</f>
        <v>Rez.&gt;6,4ml NaOH 1N = Nu indeplineste cerintele specificate</v>
      </c>
      <c r="L13" s="45" t="str">
        <f>ROUND((E13-(E13)*(G13/100)),2)&amp;F13&amp; " &lt; Rez. ≤ "&amp;ROUND(E13+(E13)*(G13/100),2)&amp;F13&amp;" = prezinta risc de neindeplinire cerinte specificate"</f>
        <v>3,6ml NaOH 1N &lt; Rez. ≤ 6,4ml NaOH 1N = prezinta risc de neindeplinire cerinte specificate</v>
      </c>
      <c r="M13" s="45" t="str">
        <f t="shared" si="0"/>
        <v>x</v>
      </c>
      <c r="N13" s="91"/>
    </row>
    <row r="14" spans="1:15" ht="111" customHeight="1" thickBot="1">
      <c r="A14" s="23" t="s">
        <v>494</v>
      </c>
      <c r="B14" s="22" t="s">
        <v>507</v>
      </c>
      <c r="C14" s="140" t="s">
        <v>512</v>
      </c>
      <c r="D14" s="22" t="s">
        <v>507</v>
      </c>
      <c r="E14" s="58">
        <v>50</v>
      </c>
      <c r="F14" s="125" t="s">
        <v>513</v>
      </c>
      <c r="G14" s="14">
        <v>4.5999999999999996</v>
      </c>
      <c r="H14" s="45" t="s">
        <v>133</v>
      </c>
      <c r="I14" s="45" t="s">
        <v>134</v>
      </c>
      <c r="J14" s="45" t="str">
        <f>"Rez.≤"&amp;ROUND(E14-(E14)*(G14/100),2)&amp;F14 &amp;" = Indeplineste cerintele specificate"</f>
        <v>Rez.≤47,7 Acid liber  miliechiv. /1000 g = Indeplineste cerintele specificate</v>
      </c>
      <c r="K14" s="45" t="str">
        <f>"Rez.&gt;"&amp;ROUND(E14+(E14)*(G14/100),2)&amp;F14&amp;" = Nu indeplineste cerintele specificate"</f>
        <v>Rez.&gt;52,3 Acid liber  miliechiv. /1000 g = Nu indeplineste cerintele specificate</v>
      </c>
      <c r="L14" s="45" t="str">
        <f>ROUND((E14-(E14)*(G14/100)),2)&amp;F14&amp; " &lt; Rez. ≤ "&amp;ROUND(E14+(E14)*(G14/100),2)&amp;F14&amp;" = prezinta risc de neindeplinire cerinte specificate"</f>
        <v>47,7 Acid liber  miliechiv. /1000 g &lt; Rez. ≤ 52,3 Acid liber  miliechiv. /1000 g = prezinta risc de neindeplinire cerinte specificate</v>
      </c>
      <c r="M14" s="45" t="str">
        <f t="shared" si="0"/>
        <v>x</v>
      </c>
      <c r="N14" s="91"/>
    </row>
    <row r="15" spans="1:15" ht="63.75" customHeight="1" thickBot="1">
      <c r="A15" s="23" t="s">
        <v>494</v>
      </c>
      <c r="B15" s="22" t="s">
        <v>488</v>
      </c>
      <c r="C15" s="140" t="s">
        <v>139</v>
      </c>
      <c r="D15" s="141" t="s">
        <v>514</v>
      </c>
      <c r="E15" s="58" t="s">
        <v>141</v>
      </c>
      <c r="F15" s="125" t="s">
        <v>141</v>
      </c>
      <c r="G15" s="14">
        <v>19</v>
      </c>
      <c r="H15" s="45" t="s">
        <v>133</v>
      </c>
      <c r="I15" s="45" t="s">
        <v>142</v>
      </c>
      <c r="J15" s="45" t="s">
        <v>142</v>
      </c>
      <c r="K15" s="45" t="s">
        <v>142</v>
      </c>
      <c r="L15" s="45" t="s">
        <v>142</v>
      </c>
      <c r="M15" s="45" t="str">
        <f t="shared" si="0"/>
        <v>Neaplicabil ptr. ca nu exista limita de specificatie</v>
      </c>
      <c r="N15" s="91"/>
    </row>
    <row r="16" spans="1:15" ht="63.75" customHeight="1" thickBot="1">
      <c r="A16" s="23" t="s">
        <v>494</v>
      </c>
      <c r="B16" s="22" t="s">
        <v>488</v>
      </c>
      <c r="C16" s="140" t="s">
        <v>139</v>
      </c>
      <c r="D16" s="141" t="s">
        <v>515</v>
      </c>
      <c r="E16" s="58" t="s">
        <v>141</v>
      </c>
      <c r="F16" s="125" t="s">
        <v>141</v>
      </c>
      <c r="G16" s="14">
        <v>12.8</v>
      </c>
      <c r="H16" s="45" t="s">
        <v>133</v>
      </c>
      <c r="I16" s="45" t="s">
        <v>142</v>
      </c>
      <c r="J16" s="45" t="s">
        <v>142</v>
      </c>
      <c r="K16" s="45" t="s">
        <v>142</v>
      </c>
      <c r="L16" s="45" t="s">
        <v>142</v>
      </c>
      <c r="M16" s="45" t="str">
        <f t="shared" si="0"/>
        <v>Neaplicabil ptr. ca nu exista limita de specificatie</v>
      </c>
      <c r="N16" s="91"/>
    </row>
    <row r="17" spans="1:14" ht="60" customHeight="1" thickBot="1">
      <c r="A17" s="23" t="s">
        <v>494</v>
      </c>
      <c r="B17" s="22" t="s">
        <v>243</v>
      </c>
      <c r="C17" s="47" t="s">
        <v>139</v>
      </c>
      <c r="D17" s="22" t="s">
        <v>243</v>
      </c>
      <c r="E17" s="58" t="s">
        <v>141</v>
      </c>
      <c r="F17" s="125" t="s">
        <v>516</v>
      </c>
      <c r="G17" s="14">
        <v>8</v>
      </c>
      <c r="H17" s="45" t="s">
        <v>133</v>
      </c>
      <c r="I17" s="45" t="s">
        <v>142</v>
      </c>
      <c r="J17" s="45" t="s">
        <v>142</v>
      </c>
      <c r="K17" s="45" t="s">
        <v>142</v>
      </c>
      <c r="L17" s="45" t="s">
        <v>142</v>
      </c>
      <c r="M17" s="45" t="str">
        <f t="shared" si="0"/>
        <v>Neaplicabil ptr. ca nu exista limita de specificatie</v>
      </c>
      <c r="N17" s="45"/>
    </row>
    <row r="19" spans="1:14" ht="15.75" thickBot="1">
      <c r="A19" s="14" t="s">
        <v>144</v>
      </c>
      <c r="N19" s="55"/>
    </row>
    <row r="20" spans="1:14" ht="15.75" thickBot="1">
      <c r="A20" s="56" t="s">
        <v>145</v>
      </c>
      <c r="B20" s="404" t="s">
        <v>146</v>
      </c>
      <c r="C20" s="404"/>
      <c r="D20" s="404"/>
      <c r="E20" s="404"/>
      <c r="F20" s="404"/>
      <c r="G20" s="404"/>
      <c r="H20" s="404"/>
      <c r="I20" s="404"/>
      <c r="J20" s="404"/>
      <c r="K20" s="404"/>
      <c r="L20" s="404"/>
      <c r="M20" s="404"/>
      <c r="N20" s="55"/>
    </row>
    <row r="21" spans="1:14" ht="15.75" thickBot="1">
      <c r="A21" s="14" t="s">
        <v>147</v>
      </c>
      <c r="B21" s="404" t="s">
        <v>148</v>
      </c>
      <c r="C21" s="404"/>
      <c r="D21" s="404"/>
      <c r="E21" s="404"/>
      <c r="F21" s="404"/>
      <c r="G21" s="404"/>
      <c r="H21" s="404"/>
      <c r="I21" s="404"/>
      <c r="J21" s="404"/>
      <c r="K21" s="404"/>
      <c r="L21" s="404"/>
      <c r="M21" s="404"/>
      <c r="N21" s="55"/>
    </row>
    <row r="22" spans="1:14" ht="15.75" thickBot="1">
      <c r="A22" s="14" t="s">
        <v>517</v>
      </c>
      <c r="B22" s="404" t="s">
        <v>518</v>
      </c>
      <c r="C22" s="404"/>
      <c r="D22" s="404"/>
      <c r="E22" s="404"/>
      <c r="F22" s="404"/>
      <c r="G22" s="404"/>
      <c r="H22" s="404"/>
      <c r="I22" s="404"/>
      <c r="J22" s="404"/>
      <c r="K22" s="404"/>
      <c r="L22" s="404"/>
      <c r="M22" s="404"/>
    </row>
    <row r="23" spans="1:14" ht="15.75" thickBot="1">
      <c r="A23" s="14"/>
      <c r="B23" s="404" t="s">
        <v>519</v>
      </c>
      <c r="C23" s="404"/>
      <c r="D23" s="404"/>
      <c r="E23" s="404"/>
      <c r="F23" s="404"/>
      <c r="G23" s="404"/>
      <c r="H23" s="404"/>
      <c r="I23" s="404"/>
      <c r="J23" s="404"/>
      <c r="K23" s="404"/>
      <c r="L23" s="404"/>
      <c r="M23" s="404"/>
    </row>
    <row r="24" spans="1:14" ht="15.75" thickBot="1">
      <c r="A24" s="14" t="s">
        <v>520</v>
      </c>
      <c r="B24" s="404" t="s">
        <v>150</v>
      </c>
      <c r="C24" s="404"/>
      <c r="D24" s="404"/>
      <c r="E24" s="404"/>
      <c r="F24" s="404"/>
      <c r="G24" s="404"/>
      <c r="H24" s="404"/>
      <c r="I24" s="404"/>
      <c r="J24" s="404"/>
      <c r="K24" s="404"/>
      <c r="L24" s="404"/>
      <c r="M24" s="404"/>
    </row>
    <row r="25" spans="1:14">
      <c r="A25" s="349" t="s">
        <v>521</v>
      </c>
      <c r="B25" s="401" t="s">
        <v>522</v>
      </c>
      <c r="C25" s="401"/>
      <c r="D25" s="401"/>
      <c r="E25" s="401"/>
      <c r="F25" s="401"/>
      <c r="G25" s="401"/>
      <c r="H25" s="401"/>
      <c r="I25" s="401"/>
      <c r="J25" s="401"/>
      <c r="K25" s="401"/>
      <c r="L25" s="401"/>
      <c r="M25" s="401"/>
    </row>
    <row r="26" spans="1:14">
      <c r="A26" s="349" t="s">
        <v>523</v>
      </c>
      <c r="B26" s="401" t="s">
        <v>524</v>
      </c>
      <c r="C26" s="401"/>
      <c r="D26" s="401"/>
      <c r="E26" s="401"/>
      <c r="F26" s="401"/>
      <c r="G26" s="401"/>
      <c r="H26" s="401"/>
      <c r="I26" s="401"/>
      <c r="J26" s="401"/>
      <c r="K26" s="401"/>
      <c r="L26" s="401"/>
      <c r="M26" s="401"/>
    </row>
  </sheetData>
  <mergeCells count="9">
    <mergeCell ref="B26:M26"/>
    <mergeCell ref="B24:M24"/>
    <mergeCell ref="B25:M25"/>
    <mergeCell ref="G4:H4"/>
    <mergeCell ref="J4:M4"/>
    <mergeCell ref="B20:M20"/>
    <mergeCell ref="B21:M21"/>
    <mergeCell ref="B22:M22"/>
    <mergeCell ref="B23:M23"/>
  </mergeCells>
  <dataValidations count="1">
    <dataValidation type="list" allowBlank="1" showInputMessage="1" showErrorMessage="1" sqref="I5:I17" xr:uid="{F4922611-0199-43C8-BC2D-3C5A81B49251}">
      <formula1>ia_in_considerare_incertitudinea_de_masurare__WIM</formula1>
    </dataValidation>
  </dataValidations>
  <hyperlinks>
    <hyperlink ref="B2" location="Cuprins!A1" display="Cuprins!A1" xr:uid="{6AF91C61-48BE-4385-97DB-F2591D183A46}"/>
  </hyperlinks>
  <pageMargins left="0.25" right="0.25" top="0.75" bottom="0.90625000000000011" header="0.30000000000000004" footer="0.30000000000000004"/>
  <pageSetup paperSize="9" scale="75" fitToWidth="0" fitToHeight="0" orientation="landscape" r:id="rId1"/>
  <headerFooter>
    <oddHeader>&amp;L&amp;"-,Bold"Chimie si radioactivitate&amp;C&amp;"-,Bold"Matricea de corespondență a regulilor de decizie aplicate 
pentru încercările efectate de către IISPV</oddHeader>
    <oddFooter>&amp;L&amp;8Rez. = Rezultat analiza
"&lt;" = mai mic
"&gt;" = mai mare
"≥" = mai mare s-au egal
"≤" = mai mic sau egal&amp;CCod F4-PG13                                                     Ed I Rev 01 / Data 08.03.2021   &amp;RPag.&amp;P din &amp;N</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0C89E7-AF9D-440F-8BCB-0352A29ED367}">
  <dimension ref="A1:Q61"/>
  <sheetViews>
    <sheetView view="pageLayout" topLeftCell="A26" zoomScaleNormal="100" workbookViewId="0">
      <selection activeCell="P32" sqref="P32"/>
    </sheetView>
  </sheetViews>
  <sheetFormatPr defaultRowHeight="15"/>
  <cols>
    <col min="1" max="1" width="25.85546875" style="26" customWidth="1"/>
    <col min="2" max="2" width="14.85546875" style="26" customWidth="1"/>
    <col min="3" max="3" width="16.7109375" style="26" customWidth="1"/>
    <col min="4" max="4" width="15.140625" style="26" customWidth="1"/>
    <col min="5" max="5" width="11.42578125" style="26" customWidth="1"/>
    <col min="6" max="6" width="4.85546875" style="26" customWidth="1"/>
    <col min="7" max="7" width="10.42578125" style="26" customWidth="1"/>
    <col min="8" max="8" width="2.85546875" style="26" customWidth="1"/>
    <col min="9" max="9" width="13.28515625" style="26" customWidth="1"/>
    <col min="10" max="10" width="11.7109375" style="26" customWidth="1"/>
    <col min="11" max="11" width="11.85546875" style="26" customWidth="1"/>
    <col min="12" max="12" width="16.42578125" style="26" customWidth="1"/>
    <col min="13" max="13" width="12.140625" style="26" customWidth="1"/>
    <col min="14" max="14" width="13.85546875" style="26" customWidth="1"/>
    <col min="15" max="15" width="25.5703125" style="26" customWidth="1"/>
    <col min="16" max="16" width="14.7109375" style="26" customWidth="1"/>
    <col min="17" max="17" width="9.140625" style="26" customWidth="1"/>
    <col min="18" max="18" width="9.5703125" style="26" customWidth="1"/>
    <col min="19" max="19" width="9.140625" style="26" customWidth="1"/>
    <col min="20" max="16384" width="9.140625" style="26"/>
  </cols>
  <sheetData>
    <row r="1" spans="1:17">
      <c r="A1" s="26" t="s">
        <v>525</v>
      </c>
      <c r="I1" s="27" t="s">
        <v>109</v>
      </c>
      <c r="J1" s="28"/>
      <c r="K1" s="28" t="s">
        <v>110</v>
      </c>
      <c r="L1" s="59">
        <v>45904</v>
      </c>
      <c r="Q1" s="142"/>
    </row>
    <row r="2" spans="1:17" ht="15.75" thickBot="1">
      <c r="A2" s="26" t="s">
        <v>112</v>
      </c>
      <c r="B2" s="29" t="s">
        <v>113</v>
      </c>
      <c r="I2" s="30" t="s">
        <v>114</v>
      </c>
      <c r="J2" s="31"/>
      <c r="K2" s="32" t="s">
        <v>115</v>
      </c>
      <c r="L2" s="30"/>
      <c r="Q2" s="142"/>
    </row>
    <row r="3" spans="1:17" ht="15.75" thickBot="1">
      <c r="A3" s="33" t="s">
        <v>116</v>
      </c>
      <c r="B3" s="34"/>
      <c r="C3" s="35" t="s">
        <v>117</v>
      </c>
      <c r="D3" s="35"/>
      <c r="E3" s="36"/>
      <c r="F3" s="37"/>
      <c r="G3" s="38"/>
      <c r="H3" s="39"/>
      <c r="I3" s="40" t="s">
        <v>118</v>
      </c>
      <c r="J3" s="39"/>
      <c r="K3" s="39"/>
      <c r="L3" s="39"/>
      <c r="M3" s="39"/>
      <c r="N3" s="41"/>
      <c r="Q3" s="142"/>
    </row>
    <row r="4" spans="1:17" ht="71.25" customHeight="1" thickBot="1">
      <c r="A4" s="396" t="s">
        <v>2</v>
      </c>
      <c r="B4" s="396" t="s">
        <v>119</v>
      </c>
      <c r="C4" s="42" t="s">
        <v>120</v>
      </c>
      <c r="D4" s="43" t="s">
        <v>121</v>
      </c>
      <c r="E4" s="43" t="s">
        <v>122</v>
      </c>
      <c r="F4" s="44" t="s">
        <v>123</v>
      </c>
      <c r="G4" s="402" t="s">
        <v>124</v>
      </c>
      <c r="H4" s="402"/>
      <c r="I4" s="396" t="s">
        <v>125</v>
      </c>
      <c r="J4" s="403" t="s">
        <v>126</v>
      </c>
      <c r="K4" s="403"/>
      <c r="L4" s="403"/>
      <c r="M4" s="403"/>
      <c r="N4" s="45" t="s">
        <v>127</v>
      </c>
    </row>
    <row r="5" spans="1:17" ht="96.75" customHeight="1" thickBot="1">
      <c r="A5" s="22" t="s">
        <v>526</v>
      </c>
      <c r="B5" s="22" t="s">
        <v>527</v>
      </c>
      <c r="C5" s="140" t="s">
        <v>528</v>
      </c>
      <c r="D5" s="89" t="s">
        <v>529</v>
      </c>
      <c r="E5" s="90">
        <v>8</v>
      </c>
      <c r="F5" s="143" t="s">
        <v>133</v>
      </c>
      <c r="G5" s="144">
        <v>7</v>
      </c>
      <c r="H5" s="45" t="s">
        <v>133</v>
      </c>
      <c r="I5" s="45" t="s">
        <v>134</v>
      </c>
      <c r="J5" s="45" t="str">
        <f t="shared" ref="J5:J51" si="0">"Rez.≥"&amp;ROUND(E5+(E5)*(G5/100),2)&amp; F5 &amp;" =Indeplineste cerintele specificate"</f>
        <v>Rez.≥8,56% =Indeplineste cerintele specificate</v>
      </c>
      <c r="K5" s="45" t="str">
        <f t="shared" ref="K5:K51" si="1">"Rez.&lt;"&amp;ROUND(E5-(E5)*(G5/100),2)&amp;F5&amp;" =Nu indeplineste cerintele specificate"</f>
        <v>Rez.&lt;7,44% =Nu indeplineste cerintele specificate</v>
      </c>
      <c r="L5" s="45" t="str">
        <f t="shared" ref="L5:L51" si="2">ROUND((E5-(E5)*(G5/100)),2)&amp;F5&amp; "≤ Rez.&lt; "&amp;ROUND(E5+(E5)*(G5/100),2)&amp;F5&amp;" = prezinta risc de neindeplinire cerinte"</f>
        <v>7,44%≤ Rez.&lt; 8,56% = prezinta risc de neindeplinire cerinte</v>
      </c>
      <c r="M5" s="46" t="str">
        <f t="shared" ref="M5:M53" si="3">IF(C5="Nu exista","Neaplicabil ptr. ca nu exista limita de specificatie","x")</f>
        <v>x</v>
      </c>
      <c r="N5" s="145" t="s">
        <v>304</v>
      </c>
      <c r="Q5" s="142"/>
    </row>
    <row r="6" spans="1:17" ht="94.5" thickBot="1">
      <c r="A6" s="22" t="s">
        <v>526</v>
      </c>
      <c r="B6" s="22" t="s">
        <v>527</v>
      </c>
      <c r="C6" s="140" t="s">
        <v>528</v>
      </c>
      <c r="D6" s="89" t="s">
        <v>530</v>
      </c>
      <c r="E6" s="90">
        <v>9</v>
      </c>
      <c r="F6" s="143" t="s">
        <v>133</v>
      </c>
      <c r="G6" s="144">
        <v>7</v>
      </c>
      <c r="H6" s="45" t="s">
        <v>133</v>
      </c>
      <c r="I6" s="45" t="s">
        <v>134</v>
      </c>
      <c r="J6" s="45" t="str">
        <f t="shared" si="0"/>
        <v>Rez.≥9,63% =Indeplineste cerintele specificate</v>
      </c>
      <c r="K6" s="45" t="str">
        <f t="shared" si="1"/>
        <v>Rez.&lt;8,37% =Nu indeplineste cerintele specificate</v>
      </c>
      <c r="L6" s="45" t="str">
        <f t="shared" si="2"/>
        <v>8,37%≤ Rez.&lt; 9,63% = prezinta risc de neindeplinire cerinte</v>
      </c>
      <c r="M6" s="46" t="str">
        <f t="shared" si="3"/>
        <v>x</v>
      </c>
      <c r="N6" s="145" t="s">
        <v>248</v>
      </c>
      <c r="Q6" s="142"/>
    </row>
    <row r="7" spans="1:17" ht="94.5" thickBot="1">
      <c r="A7" s="22" t="s">
        <v>526</v>
      </c>
      <c r="B7" s="22" t="s">
        <v>527</v>
      </c>
      <c r="C7" s="140" t="s">
        <v>528</v>
      </c>
      <c r="D7" s="89" t="s">
        <v>531</v>
      </c>
      <c r="E7" s="90">
        <v>10</v>
      </c>
      <c r="F7" s="143" t="s">
        <v>133</v>
      </c>
      <c r="G7" s="144">
        <v>7</v>
      </c>
      <c r="H7" s="45" t="s">
        <v>133</v>
      </c>
      <c r="I7" s="45" t="s">
        <v>134</v>
      </c>
      <c r="J7" s="45" t="str">
        <f t="shared" si="0"/>
        <v>Rez.≥10,7% =Indeplineste cerintele specificate</v>
      </c>
      <c r="K7" s="45" t="str">
        <f t="shared" si="1"/>
        <v>Rez.&lt;9,3% =Nu indeplineste cerintele specificate</v>
      </c>
      <c r="L7" s="45" t="str">
        <f t="shared" si="2"/>
        <v>9,3%≤ Rez.&lt; 10,7% = prezinta risc de neindeplinire cerinte</v>
      </c>
      <c r="M7" s="46" t="str">
        <f t="shared" si="3"/>
        <v>x</v>
      </c>
      <c r="N7" s="145" t="s">
        <v>248</v>
      </c>
      <c r="Q7" s="142"/>
    </row>
    <row r="8" spans="1:17" ht="94.5" thickBot="1">
      <c r="A8" s="22" t="s">
        <v>526</v>
      </c>
      <c r="B8" s="22" t="s">
        <v>527</v>
      </c>
      <c r="C8" s="140" t="s">
        <v>528</v>
      </c>
      <c r="D8" s="89" t="s">
        <v>532</v>
      </c>
      <c r="E8" s="90">
        <v>11</v>
      </c>
      <c r="F8" s="143" t="s">
        <v>133</v>
      </c>
      <c r="G8" s="144">
        <v>7</v>
      </c>
      <c r="H8" s="45" t="s">
        <v>133</v>
      </c>
      <c r="I8" s="45" t="s">
        <v>134</v>
      </c>
      <c r="J8" s="45" t="str">
        <f t="shared" si="0"/>
        <v>Rez.≥11,77% =Indeplineste cerintele specificate</v>
      </c>
      <c r="K8" s="45" t="str">
        <f t="shared" si="1"/>
        <v>Rez.&lt;10,23% =Nu indeplineste cerintele specificate</v>
      </c>
      <c r="L8" s="45" t="str">
        <f t="shared" si="2"/>
        <v>10,23%≤ Rez.&lt; 11,77% = prezinta risc de neindeplinire cerinte</v>
      </c>
      <c r="M8" s="46" t="str">
        <f t="shared" si="3"/>
        <v>x</v>
      </c>
      <c r="N8" s="145" t="s">
        <v>248</v>
      </c>
      <c r="Q8" s="142"/>
    </row>
    <row r="9" spans="1:17" ht="94.5" thickBot="1">
      <c r="A9" s="22" t="s">
        <v>526</v>
      </c>
      <c r="B9" s="22" t="s">
        <v>527</v>
      </c>
      <c r="C9" s="140" t="s">
        <v>528</v>
      </c>
      <c r="D9" s="89" t="s">
        <v>533</v>
      </c>
      <c r="E9" s="90">
        <v>12</v>
      </c>
      <c r="F9" s="143" t="s">
        <v>133</v>
      </c>
      <c r="G9" s="144">
        <v>7</v>
      </c>
      <c r="H9" s="45" t="s">
        <v>133</v>
      </c>
      <c r="I9" s="45" t="s">
        <v>134</v>
      </c>
      <c r="J9" s="45" t="str">
        <f t="shared" si="0"/>
        <v>Rez.≥12,84% =Indeplineste cerintele specificate</v>
      </c>
      <c r="K9" s="45" t="str">
        <f t="shared" si="1"/>
        <v>Rez.&lt;11,16% =Nu indeplineste cerintele specificate</v>
      </c>
      <c r="L9" s="45" t="str">
        <f t="shared" si="2"/>
        <v>11,16%≤ Rez.&lt; 12,84% = prezinta risc de neindeplinire cerinte</v>
      </c>
      <c r="M9" s="46" t="str">
        <f t="shared" si="3"/>
        <v>x</v>
      </c>
      <c r="N9" s="145" t="s">
        <v>248</v>
      </c>
      <c r="Q9" s="142"/>
    </row>
    <row r="10" spans="1:17" ht="94.5" thickBot="1">
      <c r="A10" s="22" t="s">
        <v>526</v>
      </c>
      <c r="B10" s="22" t="s">
        <v>527</v>
      </c>
      <c r="C10" s="140" t="s">
        <v>528</v>
      </c>
      <c r="D10" s="89" t="s">
        <v>534</v>
      </c>
      <c r="E10" s="90">
        <v>15</v>
      </c>
      <c r="F10" s="143" t="s">
        <v>133</v>
      </c>
      <c r="G10" s="144">
        <v>7</v>
      </c>
      <c r="H10" s="45" t="s">
        <v>133</v>
      </c>
      <c r="I10" s="45" t="s">
        <v>134</v>
      </c>
      <c r="J10" s="45" t="str">
        <f t="shared" si="0"/>
        <v>Rez.≥16,05% =Indeplineste cerintele specificate</v>
      </c>
      <c r="K10" s="45" t="str">
        <f t="shared" si="1"/>
        <v>Rez.&lt;13,95% =Nu indeplineste cerintele specificate</v>
      </c>
      <c r="L10" s="45" t="str">
        <f t="shared" si="2"/>
        <v>13,95%≤ Rez.&lt; 16,05% = prezinta risc de neindeplinire cerinte</v>
      </c>
      <c r="M10" s="46" t="str">
        <f t="shared" si="3"/>
        <v>x</v>
      </c>
      <c r="N10" s="145" t="s">
        <v>248</v>
      </c>
    </row>
    <row r="11" spans="1:17" ht="94.5" thickBot="1">
      <c r="A11" s="22" t="s">
        <v>526</v>
      </c>
      <c r="B11" s="22" t="s">
        <v>527</v>
      </c>
      <c r="C11" s="140" t="s">
        <v>528</v>
      </c>
      <c r="D11" s="89" t="s">
        <v>404</v>
      </c>
      <c r="E11" s="90">
        <v>11</v>
      </c>
      <c r="F11" s="143" t="s">
        <v>133</v>
      </c>
      <c r="G11" s="144">
        <v>7</v>
      </c>
      <c r="H11" s="45" t="s">
        <v>133</v>
      </c>
      <c r="I11" s="45" t="s">
        <v>134</v>
      </c>
      <c r="J11" s="45" t="str">
        <f t="shared" si="0"/>
        <v>Rez.≥11,77% =Indeplineste cerintele specificate</v>
      </c>
      <c r="K11" s="45" t="str">
        <f t="shared" si="1"/>
        <v>Rez.&lt;10,23% =Nu indeplineste cerintele specificate</v>
      </c>
      <c r="L11" s="45" t="str">
        <f t="shared" si="2"/>
        <v>10,23%≤ Rez.&lt; 11,77% = prezinta risc de neindeplinire cerinte</v>
      </c>
      <c r="M11" s="46" t="str">
        <f t="shared" si="3"/>
        <v>x</v>
      </c>
      <c r="N11" s="145" t="s">
        <v>248</v>
      </c>
    </row>
    <row r="12" spans="1:17" ht="94.5" thickBot="1">
      <c r="A12" s="22" t="s">
        <v>526</v>
      </c>
      <c r="B12" s="22" t="s">
        <v>527</v>
      </c>
      <c r="C12" s="140" t="s">
        <v>528</v>
      </c>
      <c r="D12" s="89" t="s">
        <v>535</v>
      </c>
      <c r="E12" s="90">
        <v>15</v>
      </c>
      <c r="F12" s="143" t="s">
        <v>133</v>
      </c>
      <c r="G12" s="144">
        <v>7</v>
      </c>
      <c r="H12" s="45" t="s">
        <v>133</v>
      </c>
      <c r="I12" s="45" t="s">
        <v>134</v>
      </c>
      <c r="J12" s="45" t="str">
        <f t="shared" si="0"/>
        <v>Rez.≥16,05% =Indeplineste cerintele specificate</v>
      </c>
      <c r="K12" s="45" t="str">
        <f t="shared" si="1"/>
        <v>Rez.&lt;13,95% =Nu indeplineste cerintele specificate</v>
      </c>
      <c r="L12" s="45" t="str">
        <f t="shared" si="2"/>
        <v>13,95%≤ Rez.&lt; 16,05% = prezinta risc de neindeplinire cerinte</v>
      </c>
      <c r="M12" s="46" t="str">
        <f t="shared" si="3"/>
        <v>x</v>
      </c>
      <c r="N12" s="145" t="s">
        <v>248</v>
      </c>
    </row>
    <row r="13" spans="1:17" ht="94.5" thickBot="1">
      <c r="A13" s="22" t="s">
        <v>526</v>
      </c>
      <c r="B13" s="22" t="s">
        <v>527</v>
      </c>
      <c r="C13" s="140" t="s">
        <v>528</v>
      </c>
      <c r="D13" s="89" t="s">
        <v>536</v>
      </c>
      <c r="E13" s="90">
        <v>11</v>
      </c>
      <c r="F13" s="143" t="s">
        <v>133</v>
      </c>
      <c r="G13" s="144">
        <v>7</v>
      </c>
      <c r="H13" s="45" t="s">
        <v>133</v>
      </c>
      <c r="I13" s="45" t="s">
        <v>134</v>
      </c>
      <c r="J13" s="45" t="str">
        <f t="shared" si="0"/>
        <v>Rez.≥11,77% =Indeplineste cerintele specificate</v>
      </c>
      <c r="K13" s="45" t="str">
        <f t="shared" si="1"/>
        <v>Rez.&lt;10,23% =Nu indeplineste cerintele specificate</v>
      </c>
      <c r="L13" s="45" t="str">
        <f t="shared" si="2"/>
        <v>10,23%≤ Rez.&lt; 11,77% = prezinta risc de neindeplinire cerinte</v>
      </c>
      <c r="M13" s="46" t="str">
        <f t="shared" si="3"/>
        <v>x</v>
      </c>
      <c r="N13" s="145" t="s">
        <v>248</v>
      </c>
    </row>
    <row r="14" spans="1:17" ht="94.5" thickBot="1">
      <c r="A14" s="22" t="s">
        <v>526</v>
      </c>
      <c r="B14" s="22" t="s">
        <v>527</v>
      </c>
      <c r="C14" s="140" t="s">
        <v>528</v>
      </c>
      <c r="D14" s="89" t="s">
        <v>537</v>
      </c>
      <c r="E14" s="90">
        <v>10</v>
      </c>
      <c r="F14" s="143" t="s">
        <v>133</v>
      </c>
      <c r="G14" s="144">
        <v>7</v>
      </c>
      <c r="H14" s="45" t="s">
        <v>133</v>
      </c>
      <c r="I14" s="45" t="s">
        <v>134</v>
      </c>
      <c r="J14" s="45" t="str">
        <f t="shared" si="0"/>
        <v>Rez.≥10,7% =Indeplineste cerintele specificate</v>
      </c>
      <c r="K14" s="45" t="str">
        <f t="shared" si="1"/>
        <v>Rez.&lt;9,3% =Nu indeplineste cerintele specificate</v>
      </c>
      <c r="L14" s="45" t="str">
        <f t="shared" si="2"/>
        <v>9,3%≤ Rez.&lt; 10,7% = prezinta risc de neindeplinire cerinte</v>
      </c>
      <c r="M14" s="46" t="str">
        <f t="shared" si="3"/>
        <v>x</v>
      </c>
      <c r="N14" s="145" t="s">
        <v>248</v>
      </c>
    </row>
    <row r="15" spans="1:17" ht="94.5" thickBot="1">
      <c r="A15" s="22" t="s">
        <v>526</v>
      </c>
      <c r="B15" s="22" t="s">
        <v>527</v>
      </c>
      <c r="C15" s="140" t="s">
        <v>528</v>
      </c>
      <c r="D15" s="89" t="s">
        <v>538</v>
      </c>
      <c r="E15" s="90">
        <v>15</v>
      </c>
      <c r="F15" s="143" t="s">
        <v>133</v>
      </c>
      <c r="G15" s="144">
        <v>7</v>
      </c>
      <c r="H15" s="45" t="s">
        <v>133</v>
      </c>
      <c r="I15" s="45" t="s">
        <v>134</v>
      </c>
      <c r="J15" s="45" t="str">
        <f t="shared" si="0"/>
        <v>Rez.≥16,05% =Indeplineste cerintele specificate</v>
      </c>
      <c r="K15" s="45" t="str">
        <f t="shared" si="1"/>
        <v>Rez.&lt;13,95% =Nu indeplineste cerintele specificate</v>
      </c>
      <c r="L15" s="45" t="str">
        <f t="shared" si="2"/>
        <v>13,95%≤ Rez.&lt; 16,05% = prezinta risc de neindeplinire cerinte</v>
      </c>
      <c r="M15" s="46" t="str">
        <f t="shared" si="3"/>
        <v>x</v>
      </c>
      <c r="N15" s="145" t="s">
        <v>248</v>
      </c>
    </row>
    <row r="16" spans="1:17" ht="105" customHeight="1" thickBot="1">
      <c r="A16" s="22" t="s">
        <v>526</v>
      </c>
      <c r="B16" s="22" t="s">
        <v>527</v>
      </c>
      <c r="C16" s="140" t="s">
        <v>528</v>
      </c>
      <c r="D16" s="89" t="s">
        <v>539</v>
      </c>
      <c r="E16" s="90">
        <v>15</v>
      </c>
      <c r="F16" s="143" t="s">
        <v>133</v>
      </c>
      <c r="G16" s="144">
        <v>7</v>
      </c>
      <c r="H16" s="45" t="s">
        <v>133</v>
      </c>
      <c r="I16" s="45" t="s">
        <v>134</v>
      </c>
      <c r="J16" s="45" t="str">
        <f t="shared" si="0"/>
        <v>Rez.≥16,05% =Indeplineste cerintele specificate</v>
      </c>
      <c r="K16" s="45" t="str">
        <f t="shared" si="1"/>
        <v>Rez.&lt;13,95% =Nu indeplineste cerintele specificate</v>
      </c>
      <c r="L16" s="45" t="str">
        <f t="shared" si="2"/>
        <v>13,95%≤ Rez.&lt; 16,05% = prezinta risc de neindeplinire cerinte</v>
      </c>
      <c r="M16" s="46" t="str">
        <f t="shared" si="3"/>
        <v>x</v>
      </c>
      <c r="N16" s="145" t="s">
        <v>248</v>
      </c>
    </row>
    <row r="17" spans="1:14" ht="102.75" customHeight="1" thickBot="1">
      <c r="A17" s="22" t="s">
        <v>526</v>
      </c>
      <c r="B17" s="22" t="s">
        <v>527</v>
      </c>
      <c r="C17" s="140" t="s">
        <v>528</v>
      </c>
      <c r="D17" s="89" t="s">
        <v>540</v>
      </c>
      <c r="E17" s="90">
        <v>12</v>
      </c>
      <c r="F17" s="143" t="s">
        <v>133</v>
      </c>
      <c r="G17" s="144">
        <v>7</v>
      </c>
      <c r="H17" s="45" t="s">
        <v>133</v>
      </c>
      <c r="I17" s="45" t="s">
        <v>134</v>
      </c>
      <c r="J17" s="45" t="str">
        <f t="shared" si="0"/>
        <v>Rez.≥12,84% =Indeplineste cerintele specificate</v>
      </c>
      <c r="K17" s="45" t="str">
        <f t="shared" si="1"/>
        <v>Rez.&lt;11,16% =Nu indeplineste cerintele specificate</v>
      </c>
      <c r="L17" s="45" t="str">
        <f t="shared" si="2"/>
        <v>11,16%≤ Rez.&lt; 12,84% = prezinta risc de neindeplinire cerinte</v>
      </c>
      <c r="M17" s="46" t="str">
        <f t="shared" si="3"/>
        <v>x</v>
      </c>
      <c r="N17" s="145" t="s">
        <v>248</v>
      </c>
    </row>
    <row r="18" spans="1:14" ht="100.5" customHeight="1" thickBot="1">
      <c r="A18" s="22" t="s">
        <v>526</v>
      </c>
      <c r="B18" s="22" t="s">
        <v>527</v>
      </c>
      <c r="C18" s="140" t="s">
        <v>528</v>
      </c>
      <c r="D18" s="89" t="s">
        <v>541</v>
      </c>
      <c r="E18" s="90">
        <v>15</v>
      </c>
      <c r="F18" s="143" t="s">
        <v>133</v>
      </c>
      <c r="G18" s="144">
        <v>7</v>
      </c>
      <c r="H18" s="45" t="s">
        <v>133</v>
      </c>
      <c r="I18" s="45" t="s">
        <v>134</v>
      </c>
      <c r="J18" s="45" t="str">
        <f t="shared" si="0"/>
        <v>Rez.≥16,05% =Indeplineste cerintele specificate</v>
      </c>
      <c r="K18" s="45" t="str">
        <f t="shared" si="1"/>
        <v>Rez.&lt;13,95% =Nu indeplineste cerintele specificate</v>
      </c>
      <c r="L18" s="45" t="str">
        <f t="shared" si="2"/>
        <v>13,95%≤ Rez.&lt; 16,05% = prezinta risc de neindeplinire cerinte</v>
      </c>
      <c r="M18" s="46" t="str">
        <f t="shared" si="3"/>
        <v>x</v>
      </c>
      <c r="N18" s="145" t="s">
        <v>248</v>
      </c>
    </row>
    <row r="19" spans="1:14" ht="94.5" thickBot="1">
      <c r="A19" s="22" t="s">
        <v>526</v>
      </c>
      <c r="B19" s="22" t="s">
        <v>527</v>
      </c>
      <c r="C19" s="140" t="s">
        <v>528</v>
      </c>
      <c r="D19" s="89" t="s">
        <v>542</v>
      </c>
      <c r="E19" s="90">
        <v>20</v>
      </c>
      <c r="F19" s="143" t="s">
        <v>133</v>
      </c>
      <c r="G19" s="144">
        <v>7</v>
      </c>
      <c r="H19" s="45" t="s">
        <v>133</v>
      </c>
      <c r="I19" s="45" t="s">
        <v>134</v>
      </c>
      <c r="J19" s="45" t="str">
        <f t="shared" si="0"/>
        <v>Rez.≥21,4% =Indeplineste cerintele specificate</v>
      </c>
      <c r="K19" s="45" t="str">
        <f t="shared" si="1"/>
        <v>Rez.&lt;18,6% =Nu indeplineste cerintele specificate</v>
      </c>
      <c r="L19" s="45" t="str">
        <f t="shared" si="2"/>
        <v>18,6%≤ Rez.&lt; 21,4% = prezinta risc de neindeplinire cerinte</v>
      </c>
      <c r="M19" s="46" t="str">
        <f t="shared" si="3"/>
        <v>x</v>
      </c>
      <c r="N19" s="145" t="s">
        <v>248</v>
      </c>
    </row>
    <row r="20" spans="1:14" ht="94.5" thickBot="1">
      <c r="A20" s="22" t="s">
        <v>526</v>
      </c>
      <c r="B20" s="22" t="s">
        <v>527</v>
      </c>
      <c r="C20" s="140" t="s">
        <v>528</v>
      </c>
      <c r="D20" s="89" t="s">
        <v>543</v>
      </c>
      <c r="E20" s="90">
        <v>16</v>
      </c>
      <c r="F20" s="143" t="s">
        <v>133</v>
      </c>
      <c r="G20" s="144">
        <v>7</v>
      </c>
      <c r="H20" s="45" t="s">
        <v>133</v>
      </c>
      <c r="I20" s="45" t="s">
        <v>134</v>
      </c>
      <c r="J20" s="45" t="str">
        <f t="shared" si="0"/>
        <v>Rez.≥17,12% =Indeplineste cerintele specificate</v>
      </c>
      <c r="K20" s="45" t="str">
        <f t="shared" si="1"/>
        <v>Rez.&lt;14,88% =Nu indeplineste cerintele specificate</v>
      </c>
      <c r="L20" s="45" t="str">
        <f t="shared" si="2"/>
        <v>14,88%≤ Rez.&lt; 17,12% = prezinta risc de neindeplinire cerinte</v>
      </c>
      <c r="M20" s="46" t="str">
        <f t="shared" si="3"/>
        <v>x</v>
      </c>
      <c r="N20" s="145" t="s">
        <v>248</v>
      </c>
    </row>
    <row r="21" spans="1:14" ht="94.5" thickBot="1">
      <c r="A21" s="22" t="s">
        <v>526</v>
      </c>
      <c r="B21" s="22" t="s">
        <v>527</v>
      </c>
      <c r="C21" s="140" t="s">
        <v>528</v>
      </c>
      <c r="D21" s="89" t="s">
        <v>544</v>
      </c>
      <c r="E21" s="90">
        <v>14</v>
      </c>
      <c r="F21" s="143" t="s">
        <v>133</v>
      </c>
      <c r="G21" s="144">
        <v>7</v>
      </c>
      <c r="H21" s="45" t="s">
        <v>133</v>
      </c>
      <c r="I21" s="45" t="s">
        <v>134</v>
      </c>
      <c r="J21" s="45" t="str">
        <f t="shared" si="0"/>
        <v>Rez.≥14,98% =Indeplineste cerintele specificate</v>
      </c>
      <c r="K21" s="45" t="str">
        <f t="shared" si="1"/>
        <v>Rez.&lt;13,02% =Nu indeplineste cerintele specificate</v>
      </c>
      <c r="L21" s="45" t="str">
        <f t="shared" si="2"/>
        <v>13,02%≤ Rez.&lt; 14,98% = prezinta risc de neindeplinire cerinte</v>
      </c>
      <c r="M21" s="46" t="str">
        <f t="shared" si="3"/>
        <v>x</v>
      </c>
      <c r="N21" s="145" t="s">
        <v>248</v>
      </c>
    </row>
    <row r="22" spans="1:14" ht="94.5" thickBot="1">
      <c r="A22" s="22" t="s">
        <v>526</v>
      </c>
      <c r="B22" s="22" t="s">
        <v>527</v>
      </c>
      <c r="C22" s="140" t="s">
        <v>528</v>
      </c>
      <c r="D22" s="89" t="s">
        <v>545</v>
      </c>
      <c r="E22" s="90">
        <v>22</v>
      </c>
      <c r="F22" s="143" t="s">
        <v>133</v>
      </c>
      <c r="G22" s="144">
        <v>7</v>
      </c>
      <c r="H22" s="45" t="s">
        <v>133</v>
      </c>
      <c r="I22" s="45" t="s">
        <v>134</v>
      </c>
      <c r="J22" s="45" t="str">
        <f t="shared" si="0"/>
        <v>Rez.≥23,54% =Indeplineste cerintele specificate</v>
      </c>
      <c r="K22" s="45" t="str">
        <f t="shared" si="1"/>
        <v>Rez.&lt;20,46% =Nu indeplineste cerintele specificate</v>
      </c>
      <c r="L22" s="45" t="str">
        <f t="shared" si="2"/>
        <v>20,46%≤ Rez.&lt; 23,54% = prezinta risc de neindeplinire cerinte</v>
      </c>
      <c r="M22" s="46" t="str">
        <f t="shared" si="3"/>
        <v>x</v>
      </c>
      <c r="N22" s="145" t="s">
        <v>248</v>
      </c>
    </row>
    <row r="23" spans="1:14" ht="94.5" thickBot="1">
      <c r="A23" s="22" t="s">
        <v>526</v>
      </c>
      <c r="B23" s="22" t="s">
        <v>527</v>
      </c>
      <c r="C23" s="140" t="s">
        <v>528</v>
      </c>
      <c r="D23" s="89" t="s">
        <v>546</v>
      </c>
      <c r="E23" s="90">
        <v>12</v>
      </c>
      <c r="F23" s="143" t="s">
        <v>133</v>
      </c>
      <c r="G23" s="144">
        <v>7</v>
      </c>
      <c r="H23" s="45" t="s">
        <v>133</v>
      </c>
      <c r="I23" s="45" t="s">
        <v>134</v>
      </c>
      <c r="J23" s="45" t="str">
        <f t="shared" si="0"/>
        <v>Rez.≥12,84% =Indeplineste cerintele specificate</v>
      </c>
      <c r="K23" s="45" t="str">
        <f t="shared" si="1"/>
        <v>Rez.&lt;11,16% =Nu indeplineste cerintele specificate</v>
      </c>
      <c r="L23" s="45" t="str">
        <f t="shared" si="2"/>
        <v>11,16%≤ Rez.&lt; 12,84% = prezinta risc de neindeplinire cerinte</v>
      </c>
      <c r="M23" s="46" t="str">
        <f t="shared" si="3"/>
        <v>x</v>
      </c>
      <c r="N23" s="145" t="s">
        <v>248</v>
      </c>
    </row>
    <row r="24" spans="1:14" ht="94.5" thickBot="1">
      <c r="A24" s="22" t="s">
        <v>526</v>
      </c>
      <c r="B24" s="22" t="s">
        <v>527</v>
      </c>
      <c r="C24" s="140" t="s">
        <v>528</v>
      </c>
      <c r="D24" s="89" t="s">
        <v>547</v>
      </c>
      <c r="E24" s="90">
        <v>10</v>
      </c>
      <c r="F24" s="143" t="s">
        <v>133</v>
      </c>
      <c r="G24" s="144">
        <v>7</v>
      </c>
      <c r="H24" s="45" t="s">
        <v>133</v>
      </c>
      <c r="I24" s="45" t="s">
        <v>134</v>
      </c>
      <c r="J24" s="45" t="str">
        <f t="shared" si="0"/>
        <v>Rez.≥10,7% =Indeplineste cerintele specificate</v>
      </c>
      <c r="K24" s="45" t="str">
        <f t="shared" si="1"/>
        <v>Rez.&lt;9,3% =Nu indeplineste cerintele specificate</v>
      </c>
      <c r="L24" s="45" t="str">
        <f t="shared" si="2"/>
        <v>9,3%≤ Rez.&lt; 10,7% = prezinta risc de neindeplinire cerinte</v>
      </c>
      <c r="M24" s="46" t="str">
        <f t="shared" si="3"/>
        <v>x</v>
      </c>
      <c r="N24" s="145" t="s">
        <v>248</v>
      </c>
    </row>
    <row r="25" spans="1:14" ht="94.5" thickBot="1">
      <c r="A25" s="22" t="s">
        <v>526</v>
      </c>
      <c r="B25" s="22" t="s">
        <v>527</v>
      </c>
      <c r="C25" s="140" t="s">
        <v>528</v>
      </c>
      <c r="D25" s="89" t="s">
        <v>548</v>
      </c>
      <c r="E25" s="90">
        <v>10</v>
      </c>
      <c r="F25" s="143" t="s">
        <v>133</v>
      </c>
      <c r="G25" s="144">
        <v>7</v>
      </c>
      <c r="H25" s="45" t="s">
        <v>133</v>
      </c>
      <c r="I25" s="45" t="s">
        <v>134</v>
      </c>
      <c r="J25" s="45" t="str">
        <f t="shared" si="0"/>
        <v>Rez.≥10,7% =Indeplineste cerintele specificate</v>
      </c>
      <c r="K25" s="45" t="str">
        <f t="shared" si="1"/>
        <v>Rez.&lt;9,3% =Nu indeplineste cerintele specificate</v>
      </c>
      <c r="L25" s="45" t="str">
        <f t="shared" si="2"/>
        <v>9,3%≤ Rez.&lt; 10,7% = prezinta risc de neindeplinire cerinte</v>
      </c>
      <c r="M25" s="46" t="str">
        <f t="shared" si="3"/>
        <v>x</v>
      </c>
      <c r="N25" s="145" t="s">
        <v>248</v>
      </c>
    </row>
    <row r="26" spans="1:14" ht="94.5" thickBot="1">
      <c r="A26" s="22" t="s">
        <v>526</v>
      </c>
      <c r="B26" s="22" t="s">
        <v>527</v>
      </c>
      <c r="C26" s="140" t="s">
        <v>528</v>
      </c>
      <c r="D26" s="89" t="s">
        <v>549</v>
      </c>
      <c r="E26" s="90">
        <v>9</v>
      </c>
      <c r="F26" s="143" t="s">
        <v>133</v>
      </c>
      <c r="G26" s="144">
        <v>7</v>
      </c>
      <c r="H26" s="45" t="s">
        <v>133</v>
      </c>
      <c r="I26" s="45" t="s">
        <v>134</v>
      </c>
      <c r="J26" s="45" t="str">
        <f t="shared" si="0"/>
        <v>Rez.≥9,63% =Indeplineste cerintele specificate</v>
      </c>
      <c r="K26" s="45" t="str">
        <f t="shared" si="1"/>
        <v>Rez.&lt;8,37% =Nu indeplineste cerintele specificate</v>
      </c>
      <c r="L26" s="45" t="str">
        <f t="shared" si="2"/>
        <v>8,37%≤ Rez.&lt; 9,63% = prezinta risc de neindeplinire cerinte</v>
      </c>
      <c r="M26" s="46" t="str">
        <f t="shared" si="3"/>
        <v>x</v>
      </c>
      <c r="N26" s="145" t="s">
        <v>248</v>
      </c>
    </row>
    <row r="27" spans="1:14" ht="94.5" thickBot="1">
      <c r="A27" s="22" t="s">
        <v>526</v>
      </c>
      <c r="B27" s="22" t="s">
        <v>527</v>
      </c>
      <c r="C27" s="140" t="s">
        <v>528</v>
      </c>
      <c r="D27" s="89" t="s">
        <v>550</v>
      </c>
      <c r="E27" s="90">
        <v>8</v>
      </c>
      <c r="F27" s="143" t="s">
        <v>133</v>
      </c>
      <c r="G27" s="144">
        <v>7</v>
      </c>
      <c r="H27" s="45" t="s">
        <v>133</v>
      </c>
      <c r="I27" s="45" t="s">
        <v>134</v>
      </c>
      <c r="J27" s="45" t="str">
        <f t="shared" si="0"/>
        <v>Rez.≥8,56% =Indeplineste cerintele specificate</v>
      </c>
      <c r="K27" s="45" t="str">
        <f t="shared" si="1"/>
        <v>Rez.&lt;7,44% =Nu indeplineste cerintele specificate</v>
      </c>
      <c r="L27" s="45" t="str">
        <f t="shared" si="2"/>
        <v>7,44%≤ Rez.&lt; 8,56% = prezinta risc de neindeplinire cerinte</v>
      </c>
      <c r="M27" s="46" t="str">
        <f t="shared" si="3"/>
        <v>x</v>
      </c>
      <c r="N27" s="145" t="s">
        <v>248</v>
      </c>
    </row>
    <row r="28" spans="1:14" ht="94.5" thickBot="1">
      <c r="A28" s="22" t="s">
        <v>526</v>
      </c>
      <c r="B28" s="22" t="s">
        <v>527</v>
      </c>
      <c r="C28" s="140" t="s">
        <v>528</v>
      </c>
      <c r="D28" s="89" t="s">
        <v>551</v>
      </c>
      <c r="E28" s="90">
        <v>5</v>
      </c>
      <c r="F28" s="143" t="s">
        <v>133</v>
      </c>
      <c r="G28" s="144">
        <v>7</v>
      </c>
      <c r="H28" s="45" t="s">
        <v>133</v>
      </c>
      <c r="I28" s="45" t="s">
        <v>134</v>
      </c>
      <c r="J28" s="45" t="str">
        <f t="shared" si="0"/>
        <v>Rez.≥5,35% =Indeplineste cerintele specificate</v>
      </c>
      <c r="K28" s="45" t="str">
        <f t="shared" si="1"/>
        <v>Rez.&lt;4,65% =Nu indeplineste cerintele specificate</v>
      </c>
      <c r="L28" s="45" t="str">
        <f t="shared" si="2"/>
        <v>4,65%≤ Rez.&lt; 5,35% = prezinta risc de neindeplinire cerinte</v>
      </c>
      <c r="M28" s="46" t="str">
        <f t="shared" si="3"/>
        <v>x</v>
      </c>
      <c r="N28" s="145" t="s">
        <v>248</v>
      </c>
    </row>
    <row r="29" spans="1:14" ht="46.5">
      <c r="A29" s="22" t="s">
        <v>526</v>
      </c>
      <c r="B29" s="22" t="s">
        <v>268</v>
      </c>
      <c r="C29" s="140" t="s">
        <v>552</v>
      </c>
      <c r="D29" s="89" t="s">
        <v>268</v>
      </c>
      <c r="E29" s="140" t="s">
        <v>552</v>
      </c>
      <c r="F29" s="143"/>
      <c r="G29" s="144">
        <v>12</v>
      </c>
      <c r="H29" s="45" t="s">
        <v>133</v>
      </c>
      <c r="I29" s="45" t="s">
        <v>183</v>
      </c>
      <c r="J29" s="46" t="s">
        <v>142</v>
      </c>
      <c r="K29" s="46" t="s">
        <v>142</v>
      </c>
      <c r="L29" s="46" t="s">
        <v>142</v>
      </c>
      <c r="M29" s="46" t="s">
        <v>553</v>
      </c>
      <c r="N29" s="145"/>
    </row>
    <row r="30" spans="1:14" ht="46.5">
      <c r="A30" s="22" t="s">
        <v>526</v>
      </c>
      <c r="B30" s="22" t="s">
        <v>271</v>
      </c>
      <c r="C30" s="140" t="s">
        <v>552</v>
      </c>
      <c r="D30" s="89" t="s">
        <v>271</v>
      </c>
      <c r="E30" s="140" t="s">
        <v>552</v>
      </c>
      <c r="F30" s="143"/>
      <c r="G30" s="144">
        <v>8</v>
      </c>
      <c r="H30" s="45" t="s">
        <v>133</v>
      </c>
      <c r="I30" s="45" t="s">
        <v>183</v>
      </c>
      <c r="J30" s="46" t="s">
        <v>142</v>
      </c>
      <c r="K30" s="46" t="s">
        <v>142</v>
      </c>
      <c r="L30" s="46" t="s">
        <v>142</v>
      </c>
      <c r="M30" s="46" t="s">
        <v>553</v>
      </c>
      <c r="N30" s="145"/>
    </row>
    <row r="31" spans="1:14" ht="60">
      <c r="A31" s="22" t="s">
        <v>526</v>
      </c>
      <c r="B31" s="22" t="s">
        <v>221</v>
      </c>
      <c r="C31" s="47" t="s">
        <v>554</v>
      </c>
      <c r="D31" s="48" t="s">
        <v>555</v>
      </c>
      <c r="E31" s="146">
        <v>3.2</v>
      </c>
      <c r="F31" s="143" t="s">
        <v>133</v>
      </c>
      <c r="G31" s="14">
        <v>4.38</v>
      </c>
      <c r="H31" s="45" t="s">
        <v>133</v>
      </c>
      <c r="I31" s="45" t="s">
        <v>134</v>
      </c>
      <c r="J31" s="45" t="str">
        <f t="shared" si="0"/>
        <v>Rez.≥3,34% =Indeplineste cerintele specificate</v>
      </c>
      <c r="K31" s="45" t="str">
        <f t="shared" si="1"/>
        <v>Rez.&lt;3,06% =Nu indeplineste cerintele specificate</v>
      </c>
      <c r="L31" s="45" t="str">
        <f t="shared" si="2"/>
        <v>3,06%≤ Rez.&lt; 3,34% = prezinta risc de neindeplinire cerinte</v>
      </c>
      <c r="M31" s="46" t="str">
        <f t="shared" si="3"/>
        <v>x</v>
      </c>
      <c r="N31" s="110"/>
    </row>
    <row r="32" spans="1:14" ht="60">
      <c r="A32" s="22" t="s">
        <v>526</v>
      </c>
      <c r="B32" s="22" t="s">
        <v>221</v>
      </c>
      <c r="C32" s="47" t="s">
        <v>554</v>
      </c>
      <c r="D32" s="48" t="s">
        <v>556</v>
      </c>
      <c r="E32" s="146">
        <v>3.3</v>
      </c>
      <c r="F32" s="143" t="s">
        <v>133</v>
      </c>
      <c r="G32" s="14">
        <v>4.38</v>
      </c>
      <c r="H32" s="45" t="s">
        <v>133</v>
      </c>
      <c r="I32" s="45" t="s">
        <v>134</v>
      </c>
      <c r="J32" s="45" t="str">
        <f t="shared" si="0"/>
        <v>Rez.≥3,44% =Indeplineste cerintele specificate</v>
      </c>
      <c r="K32" s="45" t="str">
        <f t="shared" si="1"/>
        <v>Rez.&lt;3,16% =Nu indeplineste cerintele specificate</v>
      </c>
      <c r="L32" s="45" t="str">
        <f t="shared" si="2"/>
        <v>3,16%≤ Rez.&lt; 3,44% = prezinta risc de neindeplinire cerinte</v>
      </c>
      <c r="M32" s="46" t="str">
        <f t="shared" si="3"/>
        <v>x</v>
      </c>
      <c r="N32" s="45"/>
    </row>
    <row r="33" spans="1:14" ht="60">
      <c r="A33" s="22" t="s">
        <v>526</v>
      </c>
      <c r="B33" s="22" t="s">
        <v>221</v>
      </c>
      <c r="C33" s="47" t="s">
        <v>554</v>
      </c>
      <c r="D33" s="48" t="s">
        <v>557</v>
      </c>
      <c r="E33" s="146">
        <v>5.4</v>
      </c>
      <c r="F33" s="143" t="s">
        <v>133</v>
      </c>
      <c r="G33" s="14">
        <v>4.38</v>
      </c>
      <c r="H33" s="45" t="s">
        <v>133</v>
      </c>
      <c r="I33" s="45" t="s">
        <v>134</v>
      </c>
      <c r="J33" s="45" t="str">
        <f t="shared" si="0"/>
        <v>Rez.≥5,64% =Indeplineste cerintele specificate</v>
      </c>
      <c r="K33" s="45" t="str">
        <f t="shared" si="1"/>
        <v>Rez.&lt;5,16% =Nu indeplineste cerintele specificate</v>
      </c>
      <c r="L33" s="45" t="str">
        <f t="shared" si="2"/>
        <v>5,16%≤ Rez.&lt; 5,64% = prezinta risc de neindeplinire cerinte</v>
      </c>
      <c r="M33" s="46" t="str">
        <f t="shared" si="3"/>
        <v>x</v>
      </c>
      <c r="N33" s="45"/>
    </row>
    <row r="34" spans="1:14" ht="60">
      <c r="A34" s="22" t="s">
        <v>526</v>
      </c>
      <c r="B34" s="22" t="s">
        <v>221</v>
      </c>
      <c r="C34" s="47" t="s">
        <v>558</v>
      </c>
      <c r="D34" s="48" t="s">
        <v>559</v>
      </c>
      <c r="E34" s="146">
        <v>3.2</v>
      </c>
      <c r="F34" s="143" t="s">
        <v>133</v>
      </c>
      <c r="G34" s="14">
        <v>4.38</v>
      </c>
      <c r="H34" s="45" t="s">
        <v>133</v>
      </c>
      <c r="I34" s="45" t="s">
        <v>134</v>
      </c>
      <c r="J34" s="45" t="str">
        <f t="shared" si="0"/>
        <v>Rez.≥3,34% =Indeplineste cerintele specificate</v>
      </c>
      <c r="K34" s="45" t="str">
        <f t="shared" si="1"/>
        <v>Rez.&lt;3,06% =Nu indeplineste cerintele specificate</v>
      </c>
      <c r="L34" s="45" t="str">
        <f t="shared" si="2"/>
        <v>3,06%≤ Rez.&lt; 3,34% = prezinta risc de neindeplinire cerinte</v>
      </c>
      <c r="M34" s="46" t="str">
        <f t="shared" si="3"/>
        <v>x</v>
      </c>
      <c r="N34" s="45"/>
    </row>
    <row r="35" spans="1:14" ht="48">
      <c r="A35" s="22" t="s">
        <v>526</v>
      </c>
      <c r="B35" s="22" t="s">
        <v>221</v>
      </c>
      <c r="C35" s="47" t="s">
        <v>558</v>
      </c>
      <c r="D35" s="48" t="s">
        <v>560</v>
      </c>
      <c r="E35" s="146">
        <v>4.5</v>
      </c>
      <c r="F35" s="143" t="s">
        <v>133</v>
      </c>
      <c r="G35" s="14">
        <v>4.38</v>
      </c>
      <c r="H35" s="45" t="s">
        <v>133</v>
      </c>
      <c r="I35" s="45" t="s">
        <v>134</v>
      </c>
      <c r="J35" s="45" t="str">
        <f t="shared" si="0"/>
        <v>Rez.≥4,7% =Indeplineste cerintele specificate</v>
      </c>
      <c r="K35" s="45" t="str">
        <f t="shared" si="1"/>
        <v>Rez.&lt;4,3% =Nu indeplineste cerintele specificate</v>
      </c>
      <c r="L35" s="45" t="str">
        <f t="shared" si="2"/>
        <v>4,3%≤ Rez.&lt; 4,7% = prezinta risc de neindeplinire cerinte</v>
      </c>
      <c r="M35" s="46" t="str">
        <f t="shared" si="3"/>
        <v>x</v>
      </c>
      <c r="N35" s="45"/>
    </row>
    <row r="36" spans="1:14" ht="60">
      <c r="A36" s="22" t="s">
        <v>526</v>
      </c>
      <c r="B36" s="22" t="s">
        <v>221</v>
      </c>
      <c r="C36" s="47" t="s">
        <v>558</v>
      </c>
      <c r="D36" s="48" t="s">
        <v>561</v>
      </c>
      <c r="E36" s="146">
        <v>5</v>
      </c>
      <c r="F36" s="143" t="s">
        <v>133</v>
      </c>
      <c r="G36" s="14">
        <v>4.38</v>
      </c>
      <c r="H36" s="45" t="s">
        <v>133</v>
      </c>
      <c r="I36" s="45" t="s">
        <v>134</v>
      </c>
      <c r="J36" s="45" t="str">
        <f t="shared" si="0"/>
        <v>Rez.≥5,22% =Indeplineste cerintele specificate</v>
      </c>
      <c r="K36" s="45" t="str">
        <f t="shared" si="1"/>
        <v>Rez.&lt;4,78% =Nu indeplineste cerintele specificate</v>
      </c>
      <c r="L36" s="45" t="str">
        <f t="shared" si="2"/>
        <v>4,78%≤ Rez.&lt; 5,22% = prezinta risc de neindeplinire cerinte</v>
      </c>
      <c r="M36" s="46" t="str">
        <f t="shared" si="3"/>
        <v>x</v>
      </c>
      <c r="N36" s="45"/>
    </row>
    <row r="37" spans="1:14" ht="60">
      <c r="A37" s="22" t="s">
        <v>526</v>
      </c>
      <c r="B37" s="22" t="s">
        <v>221</v>
      </c>
      <c r="C37" s="47" t="s">
        <v>562</v>
      </c>
      <c r="D37" s="48" t="s">
        <v>563</v>
      </c>
      <c r="E37" s="146">
        <v>4</v>
      </c>
      <c r="F37" s="143" t="s">
        <v>133</v>
      </c>
      <c r="G37" s="14">
        <v>5.7</v>
      </c>
      <c r="H37" s="45" t="s">
        <v>133</v>
      </c>
      <c r="I37" s="45" t="s">
        <v>134</v>
      </c>
      <c r="J37" s="45" t="str">
        <f t="shared" si="0"/>
        <v>Rez.≥4,23% =Indeplineste cerintele specificate</v>
      </c>
      <c r="K37" s="45" t="str">
        <f t="shared" si="1"/>
        <v>Rez.&lt;3,77% =Nu indeplineste cerintele specificate</v>
      </c>
      <c r="L37" s="45" t="str">
        <f t="shared" si="2"/>
        <v>3,77%≤ Rez.&lt; 4,23% = prezinta risc de neindeplinire cerinte</v>
      </c>
      <c r="M37" s="46" t="str">
        <f t="shared" si="3"/>
        <v>x</v>
      </c>
      <c r="N37" s="145" t="s">
        <v>248</v>
      </c>
    </row>
    <row r="38" spans="1:14" ht="60">
      <c r="A38" s="22" t="s">
        <v>526</v>
      </c>
      <c r="B38" s="22" t="s">
        <v>221</v>
      </c>
      <c r="C38" s="47" t="s">
        <v>562</v>
      </c>
      <c r="D38" s="48" t="s">
        <v>564</v>
      </c>
      <c r="E38" s="146">
        <v>2.8</v>
      </c>
      <c r="F38" s="143" t="s">
        <v>133</v>
      </c>
      <c r="G38" s="14">
        <v>5.7</v>
      </c>
      <c r="H38" s="45" t="s">
        <v>133</v>
      </c>
      <c r="I38" s="45" t="s">
        <v>134</v>
      </c>
      <c r="J38" s="45" t="str">
        <f t="shared" si="0"/>
        <v>Rez.≥2,96% =Indeplineste cerintele specificate</v>
      </c>
      <c r="K38" s="45" t="str">
        <f t="shared" si="1"/>
        <v>Rez.&lt;2,64% =Nu indeplineste cerintele specificate</v>
      </c>
      <c r="L38" s="45" t="str">
        <f t="shared" si="2"/>
        <v>2,64%≤ Rez.&lt; 2,96% = prezinta risc de neindeplinire cerinte</v>
      </c>
      <c r="M38" s="46" t="str">
        <f t="shared" si="3"/>
        <v>x</v>
      </c>
      <c r="N38" s="145" t="s">
        <v>248</v>
      </c>
    </row>
    <row r="39" spans="1:14" ht="60">
      <c r="A39" s="22" t="s">
        <v>526</v>
      </c>
      <c r="B39" s="22" t="s">
        <v>221</v>
      </c>
      <c r="C39" s="47" t="s">
        <v>565</v>
      </c>
      <c r="D39" s="48" t="s">
        <v>566</v>
      </c>
      <c r="E39" s="146">
        <v>14</v>
      </c>
      <c r="F39" s="143" t="s">
        <v>133</v>
      </c>
      <c r="G39" s="14">
        <v>4.08</v>
      </c>
      <c r="H39" s="45" t="s">
        <v>133</v>
      </c>
      <c r="I39" s="45" t="s">
        <v>134</v>
      </c>
      <c r="J39" s="45" t="str">
        <f t="shared" si="0"/>
        <v>Rez.≥14,57% =Indeplineste cerintele specificate</v>
      </c>
      <c r="K39" s="45" t="str">
        <f t="shared" si="1"/>
        <v>Rez.&lt;13,43% =Nu indeplineste cerintele specificate</v>
      </c>
      <c r="L39" s="45" t="str">
        <f t="shared" si="2"/>
        <v>13,43%≤ Rez.&lt; 14,57% = prezinta risc de neindeplinire cerinte</v>
      </c>
      <c r="M39" s="46" t="str">
        <f t="shared" si="3"/>
        <v>x</v>
      </c>
      <c r="N39" s="145" t="s">
        <v>248</v>
      </c>
    </row>
    <row r="40" spans="1:14" ht="60">
      <c r="A40" s="22" t="s">
        <v>526</v>
      </c>
      <c r="B40" s="22" t="s">
        <v>221</v>
      </c>
      <c r="C40" s="47" t="s">
        <v>565</v>
      </c>
      <c r="D40" s="48" t="s">
        <v>567</v>
      </c>
      <c r="E40" s="146">
        <v>15</v>
      </c>
      <c r="F40" s="143" t="s">
        <v>133</v>
      </c>
      <c r="G40" s="14">
        <v>4.08</v>
      </c>
      <c r="H40" s="45" t="s">
        <v>133</v>
      </c>
      <c r="I40" s="45" t="s">
        <v>134</v>
      </c>
      <c r="J40" s="45" t="str">
        <f t="shared" si="0"/>
        <v>Rez.≥15,61% =Indeplineste cerintele specificate</v>
      </c>
      <c r="K40" s="45" t="str">
        <f t="shared" si="1"/>
        <v>Rez.&lt;14,39% =Nu indeplineste cerintele specificate</v>
      </c>
      <c r="L40" s="45" t="str">
        <f t="shared" si="2"/>
        <v>14,39%≤ Rez.&lt; 15,61% = prezinta risc de neindeplinire cerinte</v>
      </c>
      <c r="M40" s="46" t="str">
        <f t="shared" si="3"/>
        <v>x</v>
      </c>
      <c r="N40" s="145" t="s">
        <v>248</v>
      </c>
    </row>
    <row r="41" spans="1:14" ht="60">
      <c r="A41" s="22" t="s">
        <v>526</v>
      </c>
      <c r="B41" s="22" t="s">
        <v>221</v>
      </c>
      <c r="C41" s="47" t="s">
        <v>565</v>
      </c>
      <c r="D41" s="48" t="s">
        <v>568</v>
      </c>
      <c r="E41" s="146">
        <v>15.5</v>
      </c>
      <c r="F41" s="143" t="s">
        <v>133</v>
      </c>
      <c r="G41" s="14">
        <v>4.08</v>
      </c>
      <c r="H41" s="45" t="s">
        <v>133</v>
      </c>
      <c r="I41" s="45" t="s">
        <v>134</v>
      </c>
      <c r="J41" s="45" t="str">
        <f t="shared" si="0"/>
        <v>Rez.≥16,13% =Indeplineste cerintele specificate</v>
      </c>
      <c r="K41" s="45" t="str">
        <f t="shared" si="1"/>
        <v>Rez.&lt;14,87% =Nu indeplineste cerintele specificate</v>
      </c>
      <c r="L41" s="45" t="str">
        <f t="shared" si="2"/>
        <v>14,87%≤ Rez.&lt; 16,13% = prezinta risc de neindeplinire cerinte</v>
      </c>
      <c r="M41" s="46" t="str">
        <f t="shared" si="3"/>
        <v>x</v>
      </c>
      <c r="N41" s="145" t="s">
        <v>248</v>
      </c>
    </row>
    <row r="42" spans="1:14" ht="60">
      <c r="A42" s="22" t="s">
        <v>526</v>
      </c>
      <c r="B42" s="22" t="s">
        <v>221</v>
      </c>
      <c r="C42" s="47" t="s">
        <v>565</v>
      </c>
      <c r="D42" s="48" t="s">
        <v>569</v>
      </c>
      <c r="E42" s="146">
        <v>17</v>
      </c>
      <c r="F42" s="143" t="s">
        <v>133</v>
      </c>
      <c r="G42" s="14">
        <v>4.08</v>
      </c>
      <c r="H42" s="45" t="s">
        <v>133</v>
      </c>
      <c r="I42" s="45" t="s">
        <v>134</v>
      </c>
      <c r="J42" s="45" t="str">
        <f t="shared" si="0"/>
        <v>Rez.≥17,69% =Indeplineste cerintele specificate</v>
      </c>
      <c r="K42" s="45" t="str">
        <f t="shared" si="1"/>
        <v>Rez.&lt;16,31% =Nu indeplineste cerintele specificate</v>
      </c>
      <c r="L42" s="45" t="str">
        <f t="shared" si="2"/>
        <v>16,31%≤ Rez.&lt; 17,69% = prezinta risc de neindeplinire cerinte</v>
      </c>
      <c r="M42" s="46" t="str">
        <f t="shared" si="3"/>
        <v>x</v>
      </c>
      <c r="N42" s="145" t="s">
        <v>248</v>
      </c>
    </row>
    <row r="43" spans="1:14" ht="60">
      <c r="A43" s="22" t="s">
        <v>526</v>
      </c>
      <c r="B43" s="22" t="s">
        <v>221</v>
      </c>
      <c r="C43" s="47" t="s">
        <v>570</v>
      </c>
      <c r="D43" s="48" t="s">
        <v>571</v>
      </c>
      <c r="E43" s="146">
        <v>30</v>
      </c>
      <c r="F43" s="143" t="s">
        <v>133</v>
      </c>
      <c r="G43" s="14">
        <v>4.04</v>
      </c>
      <c r="H43" s="45" t="s">
        <v>133</v>
      </c>
      <c r="I43" s="45" t="s">
        <v>134</v>
      </c>
      <c r="J43" s="45" t="str">
        <f t="shared" si="0"/>
        <v>Rez.≥31,21% =Indeplineste cerintele specificate</v>
      </c>
      <c r="K43" s="45" t="str">
        <f t="shared" si="1"/>
        <v>Rez.&lt;28,79% =Nu indeplineste cerintele specificate</v>
      </c>
      <c r="L43" s="45" t="str">
        <f t="shared" si="2"/>
        <v>28,79%≤ Rez.&lt; 31,21% = prezinta risc de neindeplinire cerinte</v>
      </c>
      <c r="M43" s="46" t="str">
        <f t="shared" si="3"/>
        <v>x</v>
      </c>
      <c r="N43" s="145" t="s">
        <v>248</v>
      </c>
    </row>
    <row r="44" spans="1:14" ht="60">
      <c r="A44" s="22" t="s">
        <v>526</v>
      </c>
      <c r="B44" s="22" t="s">
        <v>221</v>
      </c>
      <c r="C44" s="47" t="s">
        <v>570</v>
      </c>
      <c r="D44" s="48" t="s">
        <v>572</v>
      </c>
      <c r="E44" s="146">
        <v>36</v>
      </c>
      <c r="F44" s="143" t="s">
        <v>133</v>
      </c>
      <c r="G44" s="14">
        <v>4.04</v>
      </c>
      <c r="H44" s="45" t="s">
        <v>133</v>
      </c>
      <c r="I44" s="45" t="s">
        <v>134</v>
      </c>
      <c r="J44" s="45" t="str">
        <f t="shared" si="0"/>
        <v>Rez.≥37,45% =Indeplineste cerintele specificate</v>
      </c>
      <c r="K44" s="45" t="str">
        <f t="shared" si="1"/>
        <v>Rez.&lt;34,55% =Nu indeplineste cerintele specificate</v>
      </c>
      <c r="L44" s="45" t="str">
        <f t="shared" si="2"/>
        <v>34,55%≤ Rez.&lt; 37,45% = prezinta risc de neindeplinire cerinte</v>
      </c>
      <c r="M44" s="46" t="str">
        <f t="shared" si="3"/>
        <v>x</v>
      </c>
      <c r="N44" s="145" t="s">
        <v>248</v>
      </c>
    </row>
    <row r="45" spans="1:14" ht="60">
      <c r="A45" s="22" t="s">
        <v>526</v>
      </c>
      <c r="B45" s="22" t="s">
        <v>221</v>
      </c>
      <c r="C45" s="47" t="s">
        <v>573</v>
      </c>
      <c r="D45" s="48" t="s">
        <v>574</v>
      </c>
      <c r="E45" s="146">
        <v>23</v>
      </c>
      <c r="F45" s="143" t="s">
        <v>133</v>
      </c>
      <c r="G45" s="14">
        <v>4.08</v>
      </c>
      <c r="H45" s="45" t="s">
        <v>133</v>
      </c>
      <c r="I45" s="45" t="s">
        <v>134</v>
      </c>
      <c r="J45" s="45" t="str">
        <f t="shared" si="0"/>
        <v>Rez.≥23,94% =Indeplineste cerintele specificate</v>
      </c>
      <c r="K45" s="45" t="str">
        <f t="shared" si="1"/>
        <v>Rez.&lt;22,06% =Nu indeplineste cerintele specificate</v>
      </c>
      <c r="L45" s="45" t="str">
        <f t="shared" si="2"/>
        <v>22,06%≤ Rez.&lt; 23,94% = prezinta risc de neindeplinire cerinte</v>
      </c>
      <c r="M45" s="46" t="str">
        <f t="shared" si="3"/>
        <v>x</v>
      </c>
      <c r="N45" s="145" t="s">
        <v>248</v>
      </c>
    </row>
    <row r="46" spans="1:14" ht="60">
      <c r="A46" s="22" t="s">
        <v>526</v>
      </c>
      <c r="B46" s="22" t="s">
        <v>221</v>
      </c>
      <c r="C46" s="47" t="s">
        <v>573</v>
      </c>
      <c r="D46" s="48" t="s">
        <v>575</v>
      </c>
      <c r="E46" s="146">
        <v>20</v>
      </c>
      <c r="F46" s="143" t="s">
        <v>133</v>
      </c>
      <c r="G46" s="14">
        <v>4.08</v>
      </c>
      <c r="H46" s="45" t="s">
        <v>133</v>
      </c>
      <c r="I46" s="45" t="s">
        <v>134</v>
      </c>
      <c r="J46" s="45" t="str">
        <f t="shared" si="0"/>
        <v>Rez.≥20,82% =Indeplineste cerintele specificate</v>
      </c>
      <c r="K46" s="45" t="str">
        <f t="shared" si="1"/>
        <v>Rez.&lt;19,18% =Nu indeplineste cerintele specificate</v>
      </c>
      <c r="L46" s="45" t="str">
        <f t="shared" si="2"/>
        <v>19,18%≤ Rez.&lt; 20,82% = prezinta risc de neindeplinire cerinte</v>
      </c>
      <c r="M46" s="46" t="str">
        <f t="shared" si="3"/>
        <v>x</v>
      </c>
      <c r="N46" s="145" t="s">
        <v>248</v>
      </c>
    </row>
    <row r="47" spans="1:14" ht="76.5">
      <c r="A47" s="22" t="s">
        <v>526</v>
      </c>
      <c r="B47" s="22" t="s">
        <v>221</v>
      </c>
      <c r="C47" s="47" t="s">
        <v>573</v>
      </c>
      <c r="D47" s="48" t="s">
        <v>576</v>
      </c>
      <c r="E47" s="146">
        <v>21</v>
      </c>
      <c r="F47" s="143" t="s">
        <v>133</v>
      </c>
      <c r="G47" s="14">
        <v>4.08</v>
      </c>
      <c r="H47" s="45" t="s">
        <v>133</v>
      </c>
      <c r="I47" s="45" t="s">
        <v>134</v>
      </c>
      <c r="J47" s="45" t="str">
        <f t="shared" si="0"/>
        <v>Rez.≥21,86% =Indeplineste cerintele specificate</v>
      </c>
      <c r="K47" s="45" t="str">
        <f t="shared" si="1"/>
        <v>Rez.&lt;20,14% =Nu indeplineste cerintele specificate</v>
      </c>
      <c r="L47" s="45" t="str">
        <f t="shared" si="2"/>
        <v>20,14%≤ Rez.&lt; 21,86% = prezinta risc de neindeplinire cerinte</v>
      </c>
      <c r="M47" s="46" t="str">
        <f t="shared" si="3"/>
        <v>x</v>
      </c>
      <c r="N47" s="145" t="s">
        <v>248</v>
      </c>
    </row>
    <row r="48" spans="1:14" ht="96.75" customHeight="1" thickBot="1">
      <c r="A48" s="22" t="s">
        <v>526</v>
      </c>
      <c r="B48" s="22" t="s">
        <v>221</v>
      </c>
      <c r="C48" s="47" t="s">
        <v>573</v>
      </c>
      <c r="D48" s="48" t="s">
        <v>577</v>
      </c>
      <c r="E48" s="146">
        <v>22</v>
      </c>
      <c r="F48" s="143" t="s">
        <v>133</v>
      </c>
      <c r="G48" s="14">
        <v>4.08</v>
      </c>
      <c r="H48" s="45" t="s">
        <v>133</v>
      </c>
      <c r="I48" s="45" t="s">
        <v>134</v>
      </c>
      <c r="J48" s="45" t="str">
        <f t="shared" si="0"/>
        <v>Rez.≥22,9% =Indeplineste cerintele specificate</v>
      </c>
      <c r="K48" s="45" t="str">
        <f t="shared" si="1"/>
        <v>Rez.&lt;21,1% =Nu indeplineste cerintele specificate</v>
      </c>
      <c r="L48" s="45" t="str">
        <f t="shared" si="2"/>
        <v>21,1%≤ Rez.&lt; 22,9% = prezinta risc de neindeplinire cerinte</v>
      </c>
      <c r="M48" s="46" t="str">
        <f t="shared" si="3"/>
        <v>x</v>
      </c>
      <c r="N48" s="145" t="s">
        <v>248</v>
      </c>
    </row>
    <row r="49" spans="1:14" ht="89.25" customHeight="1" thickBot="1">
      <c r="A49" s="22" t="s">
        <v>526</v>
      </c>
      <c r="B49" s="22" t="s">
        <v>221</v>
      </c>
      <c r="C49" s="47" t="s">
        <v>578</v>
      </c>
      <c r="D49" s="48" t="s">
        <v>579</v>
      </c>
      <c r="E49" s="146">
        <v>1</v>
      </c>
      <c r="F49" s="143" t="s">
        <v>133</v>
      </c>
      <c r="G49" s="14">
        <v>5.46</v>
      </c>
      <c r="H49" s="45" t="s">
        <v>133</v>
      </c>
      <c r="I49" s="45" t="s">
        <v>134</v>
      </c>
      <c r="J49" s="45" t="str">
        <f t="shared" si="0"/>
        <v>Rez.≥1,05% =Indeplineste cerintele specificate</v>
      </c>
      <c r="K49" s="45" t="str">
        <f t="shared" si="1"/>
        <v>Rez.&lt;0,95% =Nu indeplineste cerintele specificate</v>
      </c>
      <c r="L49" s="45" t="str">
        <f t="shared" si="2"/>
        <v>0,95%≤ Rez.&lt; 1,05% = prezinta risc de neindeplinire cerinte</v>
      </c>
      <c r="M49" s="46" t="str">
        <f t="shared" si="3"/>
        <v>x</v>
      </c>
      <c r="N49" s="45"/>
    </row>
    <row r="50" spans="1:14" ht="70.5" customHeight="1" thickBot="1">
      <c r="A50" s="22" t="s">
        <v>526</v>
      </c>
      <c r="B50" s="22" t="s">
        <v>221</v>
      </c>
      <c r="C50" s="47" t="s">
        <v>578</v>
      </c>
      <c r="D50" s="48" t="s">
        <v>580</v>
      </c>
      <c r="E50" s="146">
        <v>1.5</v>
      </c>
      <c r="F50" s="143" t="s">
        <v>133</v>
      </c>
      <c r="G50" s="14">
        <v>5.46</v>
      </c>
      <c r="H50" s="45" t="s">
        <v>133</v>
      </c>
      <c r="I50" s="45" t="s">
        <v>134</v>
      </c>
      <c r="J50" s="45" t="str">
        <f t="shared" si="0"/>
        <v>Rez.≥1,58% =Indeplineste cerintele specificate</v>
      </c>
      <c r="K50" s="45" t="str">
        <f t="shared" si="1"/>
        <v>Rez.&lt;1,42% =Nu indeplineste cerintele specificate</v>
      </c>
      <c r="L50" s="45" t="str">
        <f t="shared" si="2"/>
        <v>1,42%≤ Rez.&lt; 1,58% = prezinta risc de neindeplinire cerinte</v>
      </c>
      <c r="M50" s="46" t="str">
        <f t="shared" si="3"/>
        <v>x</v>
      </c>
      <c r="N50" s="45"/>
    </row>
    <row r="51" spans="1:14" ht="70.5" customHeight="1" thickBot="1">
      <c r="A51" s="22" t="s">
        <v>526</v>
      </c>
      <c r="B51" s="22" t="s">
        <v>221</v>
      </c>
      <c r="C51" s="47" t="s">
        <v>578</v>
      </c>
      <c r="D51" s="48" t="s">
        <v>581</v>
      </c>
      <c r="E51" s="146">
        <v>1.2</v>
      </c>
      <c r="F51" s="143" t="s">
        <v>133</v>
      </c>
      <c r="G51" s="14">
        <v>5.46</v>
      </c>
      <c r="H51" s="45" t="s">
        <v>133</v>
      </c>
      <c r="I51" s="45" t="s">
        <v>134</v>
      </c>
      <c r="J51" s="45" t="str">
        <f t="shared" si="0"/>
        <v>Rez.≥1,27% =Indeplineste cerintele specificate</v>
      </c>
      <c r="K51" s="45" t="str">
        <f t="shared" si="1"/>
        <v>Rez.&lt;1,13% =Nu indeplineste cerintele specificate</v>
      </c>
      <c r="L51" s="45" t="str">
        <f t="shared" si="2"/>
        <v>1,13%≤ Rez.&lt; 1,27% = prezinta risc de neindeplinire cerinte</v>
      </c>
      <c r="M51" s="46" t="str">
        <f t="shared" si="3"/>
        <v>x</v>
      </c>
      <c r="N51" s="45"/>
    </row>
    <row r="52" spans="1:14" ht="45.75" thickBot="1">
      <c r="A52" s="22" t="s">
        <v>526</v>
      </c>
      <c r="B52" s="22" t="s">
        <v>582</v>
      </c>
      <c r="C52" s="47" t="s">
        <v>139</v>
      </c>
      <c r="D52" s="48" t="s">
        <v>582</v>
      </c>
      <c r="E52" s="146" t="s">
        <v>141</v>
      </c>
      <c r="F52" s="143" t="s">
        <v>133</v>
      </c>
      <c r="G52" s="14">
        <v>6.2</v>
      </c>
      <c r="H52" s="45" t="s">
        <v>133</v>
      </c>
      <c r="I52" s="45" t="s">
        <v>142</v>
      </c>
      <c r="J52" s="46" t="s">
        <v>142</v>
      </c>
      <c r="K52" s="46" t="s">
        <v>142</v>
      </c>
      <c r="L52" s="46" t="s">
        <v>142</v>
      </c>
      <c r="M52" s="46" t="str">
        <f t="shared" si="3"/>
        <v>Neaplicabil ptr. ca nu exista limita de specificatie</v>
      </c>
      <c r="N52" s="45"/>
    </row>
    <row r="53" spans="1:14" ht="90.75" thickBot="1">
      <c r="A53" s="22" t="s">
        <v>526</v>
      </c>
      <c r="B53" s="46" t="s">
        <v>583</v>
      </c>
      <c r="C53" s="47" t="s">
        <v>139</v>
      </c>
      <c r="D53" s="52" t="s">
        <v>140</v>
      </c>
      <c r="E53" s="146" t="s">
        <v>141</v>
      </c>
      <c r="F53" s="143" t="s">
        <v>133</v>
      </c>
      <c r="G53" s="147"/>
      <c r="H53" s="45"/>
      <c r="I53" s="45" t="s">
        <v>142</v>
      </c>
      <c r="J53" s="46" t="s">
        <v>142</v>
      </c>
      <c r="K53" s="46" t="s">
        <v>142</v>
      </c>
      <c r="L53" s="46" t="s">
        <v>142</v>
      </c>
      <c r="M53" s="46" t="str">
        <f t="shared" si="3"/>
        <v>Neaplicabil ptr. ca nu exista limita de specificatie</v>
      </c>
      <c r="N53" s="45"/>
    </row>
    <row r="54" spans="1:14" ht="15.75" thickBot="1"/>
    <row r="55" spans="1:14" ht="15.75" thickBot="1">
      <c r="A55" s="14" t="s">
        <v>144</v>
      </c>
    </row>
    <row r="56" spans="1:14" ht="15.75" thickBot="1">
      <c r="A56" s="56" t="s">
        <v>145</v>
      </c>
      <c r="B56" s="404" t="s">
        <v>146</v>
      </c>
      <c r="C56" s="404"/>
      <c r="D56" s="404"/>
      <c r="E56" s="404"/>
      <c r="F56" s="404"/>
      <c r="G56" s="404"/>
      <c r="H56" s="404"/>
      <c r="I56" s="404"/>
      <c r="J56" s="404"/>
      <c r="K56" s="404"/>
      <c r="L56" s="404"/>
      <c r="M56" s="404"/>
    </row>
    <row r="57" spans="1:14" ht="15.75" thickBot="1">
      <c r="A57" s="14" t="s">
        <v>147</v>
      </c>
      <c r="B57" s="404" t="s">
        <v>148</v>
      </c>
      <c r="C57" s="404"/>
      <c r="D57" s="404"/>
      <c r="E57" s="404"/>
      <c r="F57" s="404"/>
      <c r="G57" s="404"/>
      <c r="H57" s="404"/>
      <c r="I57" s="404"/>
      <c r="J57" s="404"/>
      <c r="K57" s="404"/>
      <c r="L57" s="404"/>
      <c r="M57" s="404"/>
    </row>
    <row r="58" spans="1:14" ht="15.75" thickBot="1">
      <c r="A58" s="14" t="s">
        <v>236</v>
      </c>
      <c r="B58" s="404" t="s">
        <v>584</v>
      </c>
      <c r="C58" s="404"/>
      <c r="D58" s="404"/>
      <c r="E58" s="404"/>
      <c r="F58" s="404"/>
      <c r="G58" s="404"/>
      <c r="H58" s="404"/>
      <c r="I58" s="404"/>
      <c r="J58" s="404"/>
      <c r="K58" s="404"/>
      <c r="L58" s="404"/>
      <c r="M58" s="404"/>
    </row>
    <row r="59" spans="1:14">
      <c r="A59" s="14" t="s">
        <v>227</v>
      </c>
      <c r="B59" s="404" t="s">
        <v>150</v>
      </c>
      <c r="C59" s="404"/>
      <c r="D59" s="404"/>
      <c r="E59" s="404"/>
      <c r="F59" s="404"/>
      <c r="G59" s="404"/>
      <c r="H59" s="404"/>
      <c r="I59" s="404"/>
      <c r="J59" s="404"/>
      <c r="K59" s="404"/>
      <c r="L59" s="404"/>
      <c r="M59" s="404"/>
    </row>
    <row r="60" spans="1:14">
      <c r="A60" s="175" t="s">
        <v>337</v>
      </c>
      <c r="B60" s="412" t="s">
        <v>585</v>
      </c>
      <c r="C60" s="412"/>
      <c r="D60" s="412"/>
      <c r="E60" s="412"/>
      <c r="F60" s="412"/>
      <c r="G60" s="412"/>
      <c r="H60" s="412"/>
      <c r="I60" s="412"/>
      <c r="J60" s="412"/>
      <c r="K60" s="412"/>
      <c r="L60" s="412"/>
      <c r="M60" s="412"/>
    </row>
    <row r="61" spans="1:14" ht="21" customHeight="1">
      <c r="A61" s="349" t="s">
        <v>586</v>
      </c>
      <c r="B61" s="410" t="s">
        <v>152</v>
      </c>
      <c r="C61" s="410"/>
      <c r="D61" s="410"/>
      <c r="E61" s="410"/>
      <c r="F61" s="410"/>
      <c r="G61" s="410"/>
      <c r="H61" s="410"/>
      <c r="I61" s="410"/>
      <c r="J61" s="410"/>
      <c r="K61" s="410"/>
      <c r="L61" s="410"/>
      <c r="M61" s="411"/>
    </row>
  </sheetData>
  <mergeCells count="8">
    <mergeCell ref="B61:M61"/>
    <mergeCell ref="B60:M60"/>
    <mergeCell ref="G4:H4"/>
    <mergeCell ref="J4:M4"/>
    <mergeCell ref="B56:M56"/>
    <mergeCell ref="B57:M57"/>
    <mergeCell ref="B58:M58"/>
    <mergeCell ref="B59:M59"/>
  </mergeCells>
  <conditionalFormatting sqref="C1:C4">
    <cfRule type="expression" dxfId="28" priority="1" stopIfTrue="1">
      <formula>NOT(ISERROR(SEARCH("minim
(care prevede Limita Specificație)",C1)))</formula>
    </cfRule>
    <cfRule type="expression" dxfId="27" priority="2" stopIfTrue="1">
      <formula>NOT(ISERROR(SEARCH("maxim
(care prevede Limita Specificație)",C1)))</formula>
    </cfRule>
  </conditionalFormatting>
  <conditionalFormatting sqref="C32:C55 C62:C65538">
    <cfRule type="expression" dxfId="26" priority="3" stopIfTrue="1">
      <formula>NOT(ISERROR(SEARCH("minim
(care prevede Limita Specificație)",C32)))</formula>
    </cfRule>
    <cfRule type="expression" dxfId="25" priority="4" stopIfTrue="1">
      <formula>NOT(ISERROR(SEARCH("maxim
(care prevede Limita Specificație)",C32)))</formula>
    </cfRule>
  </conditionalFormatting>
  <dataValidations count="1">
    <dataValidation type="list" allowBlank="1" showInputMessage="1" showErrorMessage="1" sqref="I5:I53" xr:uid="{39C526F7-572B-4F64-96F3-0ABD8802BDBC}">
      <formula1>ia_in_considerare_incertitudinea_de_masurare__WIM</formula1>
    </dataValidation>
  </dataValidations>
  <hyperlinks>
    <hyperlink ref="B2" location="Cuprins!A1" display="Cuprins!A1" xr:uid="{A143C018-9CE5-4F21-B5A3-1A4C01EA1D64}"/>
  </hyperlinks>
  <pageMargins left="0.25" right="0.25" top="0.75" bottom="0.90625000000000011" header="0.30000000000000004" footer="0.30000000000000004"/>
  <pageSetup paperSize="9" scale="75" fitToWidth="0" fitToHeight="0" orientation="landscape" r:id="rId1"/>
  <headerFooter>
    <oddHeader>&amp;L&amp;"-,Bold"Chimie si radioactivitate&amp;C&amp;"-,Bold"Matricea de corespondență a regulilor de decizie aplicate 
pentru încercările efectate de către IISPV</oddHeader>
    <oddFooter>&amp;L&amp;8Rez. = Rezultat analiza
"&lt;" = mai mic
"&gt;" = mai mare
"≥" = mai mare s-au egal
"≤" = mai mic sau egal&amp;CCod F4-PG13                                                     Ed I Rev 01 / Data 08.03.2021   &amp;RPag.&amp;P din &amp;N</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025142-118E-45E1-ADE0-3D68923B9B71}">
  <dimension ref="A1:N66"/>
  <sheetViews>
    <sheetView view="pageLayout" topLeftCell="A10" zoomScaleNormal="100" workbookViewId="0">
      <selection activeCell="B17" sqref="B17:M17"/>
    </sheetView>
  </sheetViews>
  <sheetFormatPr defaultRowHeight="15"/>
  <cols>
    <col min="1" max="1" width="27.42578125" style="26" customWidth="1"/>
    <col min="2" max="2" width="14.85546875" style="26" customWidth="1"/>
    <col min="3" max="3" width="20.28515625" style="26" customWidth="1"/>
    <col min="4" max="4" width="17" style="26" customWidth="1"/>
    <col min="5" max="5" width="11.42578125" style="26" customWidth="1"/>
    <col min="6" max="6" width="6.5703125" style="26" customWidth="1"/>
    <col min="7" max="7" width="10.42578125" style="26" customWidth="1"/>
    <col min="8" max="8" width="2.85546875" style="26" customWidth="1"/>
    <col min="9" max="9" width="13.85546875" style="26" customWidth="1"/>
    <col min="10" max="10" width="13.42578125" style="26" customWidth="1"/>
    <col min="11" max="11" width="13" style="26" customWidth="1"/>
    <col min="12" max="12" width="19" style="26" customWidth="1"/>
    <col min="13" max="13" width="9.85546875" style="26" customWidth="1"/>
    <col min="14" max="14" width="9.7109375" style="26" customWidth="1"/>
    <col min="15" max="15" width="25.5703125" style="26" customWidth="1"/>
    <col min="16" max="16" width="14.7109375" style="26" customWidth="1"/>
    <col min="17" max="17" width="9.140625" style="26" customWidth="1"/>
    <col min="18" max="16384" width="9.140625" style="26"/>
  </cols>
  <sheetData>
    <row r="1" spans="1:14">
      <c r="A1" s="26" t="s">
        <v>587</v>
      </c>
      <c r="I1" s="27" t="s">
        <v>109</v>
      </c>
      <c r="J1" s="28"/>
      <c r="K1" s="28" t="s">
        <v>110</v>
      </c>
      <c r="L1" s="394" t="s">
        <v>588</v>
      </c>
    </row>
    <row r="2" spans="1:14" ht="15.75" thickBot="1">
      <c r="A2" s="26" t="s">
        <v>112</v>
      </c>
      <c r="B2" s="29" t="s">
        <v>113</v>
      </c>
      <c r="I2" s="30" t="s">
        <v>114</v>
      </c>
      <c r="J2" s="31"/>
      <c r="K2" s="32" t="s">
        <v>115</v>
      </c>
      <c r="L2" s="30"/>
    </row>
    <row r="3" spans="1:14" ht="15.75" thickBot="1">
      <c r="A3" s="33" t="s">
        <v>116</v>
      </c>
      <c r="B3" s="34"/>
      <c r="C3" s="35" t="s">
        <v>117</v>
      </c>
      <c r="D3" s="35"/>
      <c r="E3" s="36"/>
      <c r="F3" s="37"/>
      <c r="G3" s="38"/>
      <c r="H3" s="39"/>
      <c r="I3" s="40" t="s">
        <v>118</v>
      </c>
      <c r="J3" s="39"/>
      <c r="K3" s="39"/>
      <c r="L3" s="39"/>
      <c r="M3" s="39"/>
      <c r="N3" s="41"/>
    </row>
    <row r="4" spans="1:14" ht="71.25" customHeight="1" thickBot="1">
      <c r="A4" s="396" t="s">
        <v>2</v>
      </c>
      <c r="B4" s="396" t="s">
        <v>119</v>
      </c>
      <c r="C4" s="42" t="s">
        <v>120</v>
      </c>
      <c r="D4" s="43" t="s">
        <v>121</v>
      </c>
      <c r="E4" s="43" t="s">
        <v>122</v>
      </c>
      <c r="F4" s="44" t="s">
        <v>123</v>
      </c>
      <c r="G4" s="402" t="s">
        <v>124</v>
      </c>
      <c r="H4" s="402"/>
      <c r="I4" s="396" t="s">
        <v>125</v>
      </c>
      <c r="J4" s="403" t="s">
        <v>126</v>
      </c>
      <c r="K4" s="403"/>
      <c r="L4" s="403"/>
      <c r="M4" s="403"/>
      <c r="N4" s="45" t="s">
        <v>127</v>
      </c>
    </row>
    <row r="5" spans="1:14" ht="105" customHeight="1" thickBot="1">
      <c r="A5" s="22" t="s">
        <v>589</v>
      </c>
      <c r="B5" s="22" t="s">
        <v>590</v>
      </c>
      <c r="C5" s="47" t="s">
        <v>591</v>
      </c>
      <c r="D5" s="48" t="s">
        <v>592</v>
      </c>
      <c r="E5" s="90">
        <v>60</v>
      </c>
      <c r="F5" s="50" t="s">
        <v>593</v>
      </c>
      <c r="G5" s="14">
        <v>2.8</v>
      </c>
      <c r="H5" s="45" t="s">
        <v>133</v>
      </c>
      <c r="I5" s="45" t="s">
        <v>134</v>
      </c>
      <c r="J5" s="46" t="str">
        <f>"Rez.≥"&amp;ROUND(E5+(E5)*(G5/100),2)&amp; F5 &amp;" =Indeplineste cerintele specificate"</f>
        <v>Rez.≥61,68g/100g =Indeplineste cerintele specificate</v>
      </c>
      <c r="K5" s="46" t="str">
        <f>"Rez.&lt;"&amp;ROUND(E5-(E5)*(G5/100),2)&amp;F5&amp;" =Nu indeplineste cerintele specificate"</f>
        <v>Rez.&lt;58,32g/100g =Nu indeplineste cerintele specificate</v>
      </c>
      <c r="L5" s="46" t="str">
        <f>ROUND((E5-(E5)*(G5/100)),2)&amp;F5&amp; "≤ Rez.&lt; "&amp;ROUND(E5+(E5)*(G5/100),2)&amp;F5&amp;" = prezinta risc de neindeplinire cerinte"</f>
        <v>58,32g/100g≤ Rez.&lt; 61,68g/100g = prezinta risc de neindeplinire cerinte</v>
      </c>
      <c r="M5" s="46" t="str">
        <f>IF(C5="Nu exista","Neaplicabil ptr. ca nu exista limita de specificatie","x")</f>
        <v>x</v>
      </c>
      <c r="N5" s="45"/>
    </row>
    <row r="6" spans="1:14" ht="102.75" customHeight="1" thickBot="1">
      <c r="A6" s="22" t="s">
        <v>589</v>
      </c>
      <c r="B6" s="22" t="s">
        <v>590</v>
      </c>
      <c r="C6" s="47" t="s">
        <v>591</v>
      </c>
      <c r="D6" s="48" t="s">
        <v>594</v>
      </c>
      <c r="E6" s="90">
        <v>45</v>
      </c>
      <c r="F6" s="50" t="s">
        <v>593</v>
      </c>
      <c r="G6" s="14">
        <v>2.8</v>
      </c>
      <c r="H6" s="45" t="s">
        <v>133</v>
      </c>
      <c r="I6" s="45" t="s">
        <v>134</v>
      </c>
      <c r="J6" s="46" t="str">
        <f>"Rez.≥"&amp;ROUND(E6+(E6)*(G6/100),2)&amp; F6 &amp;" =Indeplineste cerintele specificate"</f>
        <v>Rez.≥46,26g/100g =Indeplineste cerintele specificate</v>
      </c>
      <c r="K6" s="46" t="str">
        <f>"Rez.&lt;"&amp;ROUND(E6-(E6)*(G6/100),2)&amp;F6&amp;" =Nu indeplineste cerintele specificate"</f>
        <v>Rez.&lt;43,74g/100g =Nu indeplineste cerintele specificate</v>
      </c>
      <c r="L6" s="46" t="str">
        <f>ROUND((E6-(E6)*(G6/100)),2)&amp;F6&amp; "≤ Rez.&lt; "&amp;ROUND(E6+(E6)*(G6/100),2)&amp;F6&amp;" = prezinta risc de neindeplinire cerinte"</f>
        <v>43,74g/100g≤ Rez.&lt; 46,26g/100g = prezinta risc de neindeplinire cerinte</v>
      </c>
      <c r="M6" s="46" t="str">
        <f>IF(C6="Nu exista","Neaplicabil ptr. ca nu exista limita de specificatie","x")</f>
        <v>x</v>
      </c>
      <c r="N6" s="45"/>
    </row>
    <row r="7" spans="1:14" ht="102.75" customHeight="1" thickBot="1">
      <c r="A7" s="22" t="s">
        <v>589</v>
      </c>
      <c r="B7" s="22" t="s">
        <v>590</v>
      </c>
      <c r="C7" s="47" t="s">
        <v>595</v>
      </c>
      <c r="D7" s="48" t="s">
        <v>596</v>
      </c>
      <c r="E7" s="90">
        <v>5</v>
      </c>
      <c r="F7" s="50" t="s">
        <v>593</v>
      </c>
      <c r="G7" s="14">
        <v>13.4</v>
      </c>
      <c r="H7" s="45" t="s">
        <v>133</v>
      </c>
      <c r="I7" s="45" t="s">
        <v>134</v>
      </c>
      <c r="J7" s="46" t="str">
        <f>"Rez.≤"&amp;ROUND(E7-(E7)*(G7/100),2)&amp;F7 &amp;" = Indeplineste cerintele specificate"</f>
        <v>Rez.≤4,33g/100g = Indeplineste cerintele specificate</v>
      </c>
      <c r="K7" s="46" t="str">
        <f>"Rez.&gt;"&amp;ROUND(E7+(E7)*(G7/100),2)&amp;F7&amp;" = Nu indeplineste cerintele specificate"</f>
        <v>Rez.&gt;5,67g/100g = Nu indeplineste cerintele specificate</v>
      </c>
      <c r="L7" s="46" t="str">
        <f>ROUND((E7-(E7)*(G7/100)),2)&amp;F7&amp; " &lt; Rez. ≤ "&amp;ROUND(E7+(E7)*(G7/100),2)&amp;F7&amp;" = prezinta risc de neindeplinire cerinte specificate"</f>
        <v>4,33g/100g &lt; Rez. ≤ 5,67g/100g = prezinta risc de neindeplinire cerinte specificate</v>
      </c>
      <c r="M7" s="46" t="str">
        <f>IF(C7="Nu exista","Neaplicabil ptr. ca nu exista limita de specificatie","x")</f>
        <v>x</v>
      </c>
      <c r="N7" s="45"/>
    </row>
    <row r="8" spans="1:14" ht="131.25" customHeight="1">
      <c r="A8" s="22" t="s">
        <v>589</v>
      </c>
      <c r="B8" s="22" t="s">
        <v>590</v>
      </c>
      <c r="C8" s="47" t="s">
        <v>597</v>
      </c>
      <c r="D8" s="48" t="s">
        <v>598</v>
      </c>
      <c r="E8" s="90">
        <v>10</v>
      </c>
      <c r="F8" s="50" t="s">
        <v>593</v>
      </c>
      <c r="G8" s="14">
        <v>13.4</v>
      </c>
      <c r="H8" s="45" t="s">
        <v>133</v>
      </c>
      <c r="I8" s="45" t="s">
        <v>134</v>
      </c>
      <c r="J8" s="46" t="str">
        <f>"Rez.≤"&amp;ROUND(E8-(E8)*(G8/100),2)&amp;F8 &amp;" =conform"</f>
        <v>Rez.≤8,66g/100g =conform</v>
      </c>
      <c r="K8" s="46" t="str">
        <f>"Rez.&gt;"&amp;ROUND(E8+(E8)*(G8/100),2)&amp;F8&amp;" =neconform"</f>
        <v>Rez.&gt;11,34g/100g =neconform</v>
      </c>
      <c r="L8" s="46" t="str">
        <f>ROUND((E8-(E8)*(G8/100)),2)&amp;F8&amp; " &lt; Rez. ≤ "&amp;ROUND(E8+(E8)*(G8/100),2)&amp;F8&amp;" = prezinta risc de neindeplinire cerinte"</f>
        <v>8,66g/100g &lt; Rez. ≤ 11,34g/100g = prezinta risc de neindeplinire cerinte</v>
      </c>
      <c r="M8" s="46" t="str">
        <f>IF(C8="Nu exista","Neaplicabil ptr. ca nu exista limita de specificatie","x")</f>
        <v>x</v>
      </c>
      <c r="N8" s="45"/>
    </row>
    <row r="9" spans="1:14" ht="99" customHeight="1">
      <c r="A9" s="22" t="s">
        <v>589</v>
      </c>
      <c r="B9" s="22" t="s">
        <v>590</v>
      </c>
      <c r="C9" s="171" t="s">
        <v>597</v>
      </c>
      <c r="D9" s="172" t="s">
        <v>599</v>
      </c>
      <c r="E9" s="173">
        <v>15</v>
      </c>
      <c r="F9" s="174" t="s">
        <v>593</v>
      </c>
      <c r="G9" s="175">
        <v>13.4</v>
      </c>
      <c r="H9" s="176" t="s">
        <v>133</v>
      </c>
      <c r="I9" s="176" t="s">
        <v>134</v>
      </c>
      <c r="J9" s="177" t="str">
        <f>"Rez.≤"&amp;ROUND(E9-(E9)*(G9/100),2)&amp;F9 &amp;" =conform"</f>
        <v>Rez.≤12,99g/100g =conform</v>
      </c>
      <c r="K9" s="177" t="str">
        <f>"Rez.&gt;"&amp;ROUND(E9+(E9)*(G9/100),2)&amp;F9&amp;" =neconform"</f>
        <v>Rez.&gt;17,01g/100g =neconform</v>
      </c>
      <c r="L9" s="177" t="str">
        <f>ROUND((E9-(E9)*(G9/100)),2)&amp;F9&amp; " &lt; Rez. ≤ "&amp;ROUND(E9+(E9)*(G9/100),2)&amp;F9&amp;" = prezinta risc de neindeplinire cerinte"</f>
        <v>12,99g/100g &lt; Rez. ≤ 17,01g/100g = prezinta risc de neindeplinire cerinte</v>
      </c>
      <c r="M9" s="177" t="str">
        <f>IF(C9="Nu exista","Neaplicabil ptr. ca nu exista limita de specificatie","x")</f>
        <v>x</v>
      </c>
      <c r="N9" s="176"/>
    </row>
    <row r="10" spans="1:14" ht="51">
      <c r="A10" s="22" t="s">
        <v>589</v>
      </c>
      <c r="B10" s="297" t="s">
        <v>590</v>
      </c>
      <c r="C10" s="363" t="s">
        <v>139</v>
      </c>
      <c r="D10" s="361" t="s">
        <v>600</v>
      </c>
      <c r="E10" s="357" t="s">
        <v>141</v>
      </c>
      <c r="F10" s="353" t="s">
        <v>133</v>
      </c>
      <c r="G10" s="359">
        <v>3</v>
      </c>
      <c r="H10" s="393" t="s">
        <v>133</v>
      </c>
      <c r="I10" s="393"/>
      <c r="J10" s="392"/>
      <c r="K10" s="353"/>
      <c r="L10" s="392"/>
      <c r="M10" s="353"/>
      <c r="N10" s="392"/>
    </row>
    <row r="11" spans="1:14" ht="51">
      <c r="A11" s="22" t="s">
        <v>589</v>
      </c>
      <c r="B11" s="297" t="s">
        <v>590</v>
      </c>
      <c r="C11" s="364" t="s">
        <v>139</v>
      </c>
      <c r="D11" s="358" t="s">
        <v>601</v>
      </c>
      <c r="E11" s="356" t="s">
        <v>141</v>
      </c>
      <c r="F11" s="362" t="s">
        <v>133</v>
      </c>
      <c r="G11" s="354">
        <v>22</v>
      </c>
      <c r="H11" s="360" t="s">
        <v>133</v>
      </c>
      <c r="I11" s="355"/>
      <c r="J11" s="390"/>
      <c r="K11" s="362"/>
      <c r="L11" s="390"/>
      <c r="M11" s="362"/>
      <c r="N11" s="390"/>
    </row>
    <row r="12" spans="1:14">
      <c r="A12" s="391"/>
      <c r="B12" s="391"/>
      <c r="C12" s="391"/>
      <c r="D12" s="391"/>
      <c r="E12" s="391"/>
      <c r="F12" s="391"/>
      <c r="G12" s="391"/>
      <c r="H12" s="391"/>
      <c r="I12" s="391"/>
      <c r="J12" s="391"/>
      <c r="K12" s="391"/>
      <c r="L12" s="391"/>
      <c r="M12" s="391"/>
      <c r="N12" s="391"/>
    </row>
    <row r="13" spans="1:14" ht="15.75" thickBot="1">
      <c r="A13" s="14" t="s">
        <v>144</v>
      </c>
    </row>
    <row r="14" spans="1:14" ht="15.75" thickBot="1">
      <c r="A14" s="56" t="s">
        <v>145</v>
      </c>
      <c r="B14" s="404" t="s">
        <v>146</v>
      </c>
      <c r="C14" s="404"/>
      <c r="D14" s="404"/>
      <c r="E14" s="404"/>
      <c r="F14" s="404"/>
      <c r="G14" s="404"/>
      <c r="H14" s="404"/>
      <c r="I14" s="404"/>
      <c r="J14" s="404"/>
      <c r="K14" s="404"/>
      <c r="L14" s="404"/>
      <c r="M14" s="404"/>
    </row>
    <row r="15" spans="1:14" ht="15.75" thickBot="1">
      <c r="A15" s="14" t="s">
        <v>147</v>
      </c>
      <c r="B15" s="404" t="s">
        <v>148</v>
      </c>
      <c r="C15" s="404"/>
      <c r="D15" s="404"/>
      <c r="E15" s="404"/>
      <c r="F15" s="404"/>
      <c r="G15" s="404"/>
      <c r="H15" s="404"/>
      <c r="I15" s="404"/>
      <c r="J15" s="404"/>
      <c r="K15" s="404"/>
      <c r="L15" s="404"/>
      <c r="M15" s="404"/>
    </row>
    <row r="16" spans="1:14" ht="15.75" thickBot="1">
      <c r="A16" s="14" t="s">
        <v>602</v>
      </c>
      <c r="B16" s="404" t="s">
        <v>150</v>
      </c>
      <c r="C16" s="404"/>
      <c r="D16" s="404"/>
      <c r="E16" s="404"/>
      <c r="F16" s="404"/>
      <c r="G16" s="404"/>
      <c r="H16" s="404"/>
      <c r="I16" s="404"/>
      <c r="J16" s="404"/>
      <c r="K16" s="404"/>
      <c r="L16" s="404"/>
      <c r="M16" s="404"/>
    </row>
    <row r="17" spans="1:14">
      <c r="A17" s="349" t="s">
        <v>603</v>
      </c>
      <c r="B17" s="401" t="s">
        <v>152</v>
      </c>
      <c r="C17" s="401"/>
      <c r="D17" s="401"/>
      <c r="E17" s="401"/>
      <c r="F17" s="401"/>
      <c r="G17" s="401"/>
      <c r="H17" s="401"/>
      <c r="I17" s="401"/>
      <c r="J17" s="401"/>
      <c r="K17" s="401"/>
      <c r="L17" s="401"/>
      <c r="M17" s="401"/>
    </row>
    <row r="18" spans="1:14" ht="15.75" thickBot="1">
      <c r="A18" s="14"/>
      <c r="B18" s="401"/>
      <c r="C18" s="401"/>
      <c r="D18" s="401"/>
      <c r="E18" s="401"/>
      <c r="F18" s="401"/>
      <c r="G18" s="401"/>
      <c r="H18" s="401"/>
      <c r="I18" s="401"/>
      <c r="J18" s="401"/>
      <c r="K18" s="401"/>
      <c r="L18" s="401"/>
      <c r="M18" s="401"/>
    </row>
    <row r="19" spans="1:14" ht="15.75" thickBot="1">
      <c r="A19" s="14"/>
      <c r="B19" s="401"/>
      <c r="C19" s="401"/>
      <c r="D19" s="401"/>
      <c r="E19" s="401"/>
      <c r="F19" s="401"/>
      <c r="G19" s="401"/>
      <c r="H19" s="401"/>
      <c r="I19" s="401"/>
      <c r="J19" s="401"/>
      <c r="K19" s="401"/>
      <c r="L19" s="401"/>
      <c r="M19" s="401"/>
    </row>
    <row r="20" spans="1:14">
      <c r="A20" s="391"/>
      <c r="B20" s="391"/>
      <c r="C20" s="391"/>
      <c r="D20" s="391"/>
      <c r="E20" s="391"/>
      <c r="F20" s="391"/>
      <c r="G20" s="391"/>
      <c r="H20" s="391"/>
      <c r="I20" s="391"/>
      <c r="J20" s="391"/>
      <c r="K20" s="391"/>
      <c r="L20" s="391"/>
      <c r="M20" s="391"/>
      <c r="N20" s="391"/>
    </row>
    <row r="21" spans="1:14">
      <c r="A21" s="391"/>
      <c r="B21" s="391"/>
      <c r="C21" s="391"/>
      <c r="D21" s="391"/>
      <c r="E21" s="391"/>
      <c r="F21" s="391"/>
      <c r="G21" s="391"/>
      <c r="H21" s="391"/>
      <c r="I21" s="391"/>
      <c r="J21" s="391"/>
      <c r="K21" s="391"/>
      <c r="L21" s="391"/>
      <c r="M21" s="391"/>
      <c r="N21" s="391"/>
    </row>
    <row r="22" spans="1:14">
      <c r="A22" s="391"/>
      <c r="B22" s="391"/>
      <c r="C22" s="391"/>
      <c r="D22" s="391"/>
      <c r="E22" s="391"/>
      <c r="F22" s="391"/>
      <c r="G22" s="391"/>
      <c r="H22" s="391"/>
      <c r="I22" s="391"/>
      <c r="J22" s="391"/>
      <c r="K22" s="391"/>
      <c r="L22" s="391"/>
      <c r="M22" s="391"/>
      <c r="N22" s="391"/>
    </row>
    <row r="23" spans="1:14">
      <c r="A23" s="391"/>
      <c r="B23" s="391"/>
      <c r="C23" s="391"/>
      <c r="D23" s="391"/>
      <c r="E23" s="391"/>
      <c r="F23" s="391"/>
      <c r="G23" s="391"/>
      <c r="H23" s="391"/>
      <c r="I23" s="391"/>
      <c r="J23" s="391"/>
      <c r="K23" s="391"/>
      <c r="L23" s="391"/>
      <c r="M23" s="391"/>
      <c r="N23" s="391"/>
    </row>
    <row r="24" spans="1:14">
      <c r="A24" s="391"/>
      <c r="B24" s="391"/>
      <c r="C24" s="391"/>
      <c r="D24" s="391"/>
      <c r="E24" s="391"/>
      <c r="F24" s="391"/>
      <c r="G24" s="391"/>
      <c r="H24" s="391"/>
      <c r="I24" s="391"/>
      <c r="J24" s="391"/>
      <c r="K24" s="391"/>
      <c r="L24" s="391"/>
      <c r="M24" s="391"/>
      <c r="N24" s="391"/>
    </row>
    <row r="25" spans="1:14">
      <c r="A25" s="391"/>
      <c r="B25" s="391"/>
      <c r="C25" s="391"/>
      <c r="D25" s="391"/>
      <c r="E25" s="391"/>
      <c r="F25" s="391"/>
      <c r="G25" s="391"/>
      <c r="H25" s="391"/>
      <c r="I25" s="391"/>
      <c r="J25" s="391"/>
      <c r="K25" s="391"/>
      <c r="L25" s="391"/>
      <c r="M25" s="391"/>
      <c r="N25" s="391"/>
    </row>
    <row r="26" spans="1:14">
      <c r="A26" s="391"/>
      <c r="B26" s="391"/>
      <c r="C26" s="391"/>
      <c r="D26" s="391"/>
      <c r="E26" s="391"/>
      <c r="F26" s="391"/>
      <c r="G26" s="391"/>
      <c r="H26" s="391"/>
      <c r="I26" s="391"/>
      <c r="J26" s="391"/>
      <c r="K26" s="391"/>
      <c r="L26" s="391"/>
      <c r="M26" s="391"/>
      <c r="N26" s="391"/>
    </row>
    <row r="27" spans="1:14">
      <c r="A27" s="391"/>
      <c r="B27" s="391"/>
      <c r="C27" s="391"/>
      <c r="D27" s="391"/>
      <c r="E27" s="391"/>
      <c r="F27" s="391"/>
      <c r="G27" s="391"/>
      <c r="H27" s="391"/>
      <c r="I27" s="391"/>
      <c r="J27" s="391"/>
      <c r="K27" s="391"/>
      <c r="L27" s="391"/>
      <c r="M27" s="391"/>
      <c r="N27" s="391"/>
    </row>
    <row r="28" spans="1:14">
      <c r="A28" s="391"/>
      <c r="B28" s="391"/>
      <c r="C28" s="391"/>
      <c r="D28" s="391"/>
      <c r="E28" s="391"/>
      <c r="F28" s="391"/>
      <c r="G28" s="391"/>
      <c r="H28" s="391"/>
      <c r="I28" s="391"/>
      <c r="J28" s="391"/>
      <c r="K28" s="391"/>
      <c r="L28" s="391"/>
      <c r="M28" s="391"/>
      <c r="N28" s="391"/>
    </row>
    <row r="29" spans="1:14">
      <c r="A29" s="391"/>
      <c r="B29" s="391"/>
      <c r="C29" s="391"/>
      <c r="D29" s="391"/>
      <c r="E29" s="391"/>
      <c r="F29" s="391"/>
      <c r="G29" s="391"/>
      <c r="H29" s="391"/>
      <c r="I29" s="391"/>
      <c r="J29" s="391"/>
      <c r="K29" s="391"/>
      <c r="L29" s="391"/>
      <c r="M29" s="391"/>
      <c r="N29" s="391"/>
    </row>
    <row r="30" spans="1:14">
      <c r="A30" s="391"/>
      <c r="B30" s="391"/>
      <c r="C30" s="391"/>
      <c r="D30" s="391"/>
      <c r="E30" s="391"/>
      <c r="F30" s="391"/>
      <c r="G30" s="391"/>
      <c r="H30" s="391"/>
      <c r="I30" s="391"/>
      <c r="J30" s="391"/>
      <c r="K30" s="391"/>
      <c r="L30" s="391"/>
      <c r="M30" s="391"/>
      <c r="N30" s="391"/>
    </row>
    <row r="31" spans="1:14">
      <c r="A31" s="391"/>
      <c r="B31" s="391"/>
      <c r="C31" s="391"/>
      <c r="D31" s="391"/>
      <c r="E31" s="391"/>
      <c r="F31" s="391"/>
      <c r="G31" s="391"/>
      <c r="H31" s="391"/>
      <c r="I31" s="391"/>
      <c r="J31" s="391"/>
      <c r="K31" s="391"/>
      <c r="L31" s="391"/>
      <c r="M31" s="391"/>
      <c r="N31" s="391"/>
    </row>
    <row r="32" spans="1:14">
      <c r="A32" s="391"/>
      <c r="B32" s="391"/>
      <c r="C32" s="391"/>
      <c r="D32" s="391"/>
      <c r="E32" s="391"/>
      <c r="F32" s="391"/>
      <c r="G32" s="391"/>
      <c r="H32" s="391"/>
      <c r="I32" s="391"/>
      <c r="J32" s="391"/>
      <c r="K32" s="391"/>
      <c r="L32" s="391"/>
      <c r="M32" s="391"/>
      <c r="N32" s="391"/>
    </row>
    <row r="33" spans="1:14">
      <c r="A33" s="391"/>
      <c r="B33" s="391"/>
      <c r="C33" s="391"/>
      <c r="D33" s="391"/>
      <c r="E33" s="391"/>
      <c r="F33" s="391"/>
      <c r="G33" s="391"/>
      <c r="H33" s="391"/>
      <c r="I33" s="391"/>
      <c r="J33" s="391"/>
      <c r="K33" s="391"/>
      <c r="L33" s="391"/>
      <c r="M33" s="391"/>
      <c r="N33" s="391"/>
    </row>
    <row r="34" spans="1:14">
      <c r="A34" s="391"/>
      <c r="B34" s="391"/>
      <c r="C34" s="391"/>
      <c r="D34" s="391"/>
      <c r="E34" s="391"/>
      <c r="F34" s="391"/>
      <c r="G34" s="391"/>
      <c r="H34" s="391"/>
      <c r="I34" s="391"/>
      <c r="J34" s="391"/>
      <c r="K34" s="391"/>
      <c r="L34" s="391"/>
      <c r="M34" s="391"/>
      <c r="N34" s="391"/>
    </row>
    <row r="35" spans="1:14">
      <c r="B35" s="391"/>
      <c r="C35" s="391"/>
      <c r="D35" s="391"/>
      <c r="E35" s="391"/>
      <c r="F35" s="391"/>
      <c r="G35" s="391"/>
      <c r="H35" s="391"/>
      <c r="I35" s="391"/>
      <c r="J35" s="391"/>
      <c r="K35" s="391"/>
      <c r="L35" s="391"/>
      <c r="M35" s="391"/>
      <c r="N35" s="391"/>
    </row>
    <row r="36" spans="1:14">
      <c r="B36" s="391"/>
      <c r="C36" s="391"/>
      <c r="D36" s="391"/>
      <c r="E36" s="391"/>
      <c r="F36" s="391"/>
      <c r="G36" s="391"/>
      <c r="H36" s="391"/>
      <c r="I36" s="391"/>
      <c r="J36" s="391"/>
      <c r="K36" s="391"/>
      <c r="L36" s="391"/>
      <c r="M36" s="391"/>
      <c r="N36" s="391"/>
    </row>
    <row r="37" spans="1:14">
      <c r="B37" s="391"/>
      <c r="C37" s="391"/>
      <c r="D37" s="391"/>
      <c r="E37" s="391"/>
      <c r="F37" s="391"/>
      <c r="G37" s="391"/>
      <c r="H37" s="391"/>
      <c r="I37" s="391"/>
      <c r="J37" s="391"/>
      <c r="K37" s="391"/>
      <c r="L37" s="391"/>
      <c r="M37" s="391"/>
      <c r="N37" s="391"/>
    </row>
    <row r="38" spans="1:14">
      <c r="B38" s="391"/>
      <c r="C38" s="391"/>
      <c r="D38" s="391"/>
      <c r="E38" s="391"/>
      <c r="F38" s="391"/>
      <c r="G38" s="391"/>
      <c r="H38" s="391"/>
      <c r="I38" s="391"/>
      <c r="J38" s="391"/>
      <c r="K38" s="391"/>
      <c r="L38" s="391"/>
      <c r="M38" s="391"/>
      <c r="N38" s="391"/>
    </row>
    <row r="39" spans="1:14">
      <c r="B39" s="391"/>
      <c r="C39" s="391"/>
      <c r="D39" s="391"/>
      <c r="E39" s="391"/>
      <c r="F39" s="391"/>
      <c r="G39" s="391"/>
      <c r="H39" s="391"/>
      <c r="I39" s="391"/>
      <c r="J39" s="391"/>
      <c r="K39" s="391"/>
      <c r="L39" s="391"/>
      <c r="M39" s="391"/>
      <c r="N39" s="391"/>
    </row>
    <row r="40" spans="1:14">
      <c r="B40" s="391"/>
      <c r="C40" s="391"/>
      <c r="D40" s="391"/>
      <c r="E40" s="391"/>
      <c r="F40" s="391"/>
      <c r="G40" s="391"/>
      <c r="H40" s="391"/>
      <c r="I40" s="391"/>
      <c r="J40" s="391"/>
      <c r="K40" s="391"/>
      <c r="L40" s="391"/>
      <c r="M40" s="391"/>
      <c r="N40" s="391"/>
    </row>
    <row r="41" spans="1:14">
      <c r="B41" s="391"/>
      <c r="C41" s="391"/>
      <c r="D41" s="391"/>
      <c r="E41" s="391"/>
      <c r="F41" s="391"/>
      <c r="G41" s="391"/>
      <c r="H41" s="391"/>
      <c r="I41" s="391"/>
      <c r="J41" s="391"/>
      <c r="K41" s="391"/>
      <c r="L41" s="391"/>
      <c r="M41" s="391"/>
      <c r="N41" s="391"/>
    </row>
    <row r="42" spans="1:14">
      <c r="B42" s="391"/>
      <c r="C42" s="391"/>
      <c r="D42" s="391"/>
      <c r="E42" s="391"/>
      <c r="F42" s="391"/>
      <c r="G42" s="391"/>
      <c r="H42" s="391"/>
      <c r="I42" s="391"/>
      <c r="J42" s="391"/>
      <c r="K42" s="391"/>
      <c r="L42" s="391"/>
      <c r="M42" s="391"/>
      <c r="N42" s="391"/>
    </row>
    <row r="43" spans="1:14">
      <c r="B43" s="391"/>
      <c r="C43" s="391"/>
      <c r="D43" s="391"/>
      <c r="E43" s="391"/>
      <c r="F43" s="391"/>
      <c r="G43" s="391"/>
      <c r="H43" s="391"/>
      <c r="I43" s="391"/>
      <c r="J43" s="391"/>
      <c r="K43" s="391"/>
      <c r="L43" s="391"/>
      <c r="M43" s="391"/>
      <c r="N43" s="391"/>
    </row>
    <row r="44" spans="1:14">
      <c r="B44" s="391"/>
      <c r="C44" s="391"/>
      <c r="D44" s="391"/>
      <c r="E44" s="391"/>
      <c r="F44" s="391"/>
      <c r="G44" s="391"/>
      <c r="H44" s="391"/>
      <c r="I44" s="391"/>
      <c r="J44" s="391"/>
      <c r="K44" s="391"/>
      <c r="L44" s="391"/>
      <c r="M44" s="391"/>
      <c r="N44" s="391"/>
    </row>
    <row r="45" spans="1:14">
      <c r="B45" s="391"/>
      <c r="C45" s="391"/>
      <c r="D45" s="391"/>
      <c r="E45" s="391"/>
      <c r="F45" s="391"/>
      <c r="G45" s="391"/>
      <c r="H45" s="391"/>
      <c r="I45" s="391"/>
      <c r="J45" s="391"/>
      <c r="K45" s="391"/>
      <c r="L45" s="391"/>
      <c r="M45" s="391"/>
      <c r="N45" s="391"/>
    </row>
    <row r="46" spans="1:14">
      <c r="B46" s="391"/>
      <c r="C46" s="391"/>
      <c r="D46" s="391"/>
      <c r="E46" s="391"/>
      <c r="F46" s="391"/>
      <c r="G46" s="391"/>
      <c r="H46" s="391"/>
      <c r="I46" s="391"/>
      <c r="J46" s="391"/>
      <c r="K46" s="391"/>
      <c r="L46" s="391"/>
      <c r="M46" s="391"/>
      <c r="N46" s="391"/>
    </row>
    <row r="47" spans="1:14">
      <c r="B47" s="391"/>
      <c r="C47" s="391"/>
      <c r="D47" s="391"/>
      <c r="E47" s="391"/>
      <c r="F47" s="391"/>
      <c r="G47" s="391"/>
      <c r="H47" s="391"/>
      <c r="I47" s="391"/>
      <c r="J47" s="391"/>
      <c r="K47" s="391"/>
      <c r="L47" s="391"/>
      <c r="M47" s="391"/>
      <c r="N47" s="391"/>
    </row>
    <row r="48" spans="1:14">
      <c r="B48" s="391"/>
      <c r="C48" s="391"/>
      <c r="D48" s="391"/>
      <c r="E48" s="391"/>
      <c r="F48" s="391"/>
      <c r="G48" s="391"/>
      <c r="H48" s="391"/>
      <c r="I48" s="391"/>
      <c r="J48" s="391"/>
      <c r="K48" s="391"/>
      <c r="L48" s="391"/>
      <c r="M48" s="391"/>
      <c r="N48" s="391"/>
    </row>
    <row r="49" spans="2:14">
      <c r="B49" s="391"/>
      <c r="C49" s="391"/>
      <c r="D49" s="391"/>
      <c r="E49" s="391"/>
      <c r="F49" s="391"/>
      <c r="G49" s="391"/>
      <c r="H49" s="391"/>
      <c r="I49" s="391"/>
      <c r="J49" s="391"/>
      <c r="K49" s="391"/>
      <c r="L49" s="391"/>
      <c r="M49" s="391"/>
      <c r="N49" s="391"/>
    </row>
    <row r="50" spans="2:14">
      <c r="B50" s="391"/>
      <c r="C50" s="391"/>
      <c r="D50" s="391"/>
      <c r="E50" s="391"/>
      <c r="F50" s="391"/>
      <c r="G50" s="391"/>
      <c r="H50" s="391"/>
      <c r="I50" s="391"/>
      <c r="J50" s="391"/>
      <c r="K50" s="391"/>
      <c r="L50" s="391"/>
      <c r="M50" s="391"/>
      <c r="N50" s="391"/>
    </row>
    <row r="51" spans="2:14">
      <c r="B51" s="391"/>
      <c r="C51" s="391"/>
      <c r="D51" s="391"/>
      <c r="E51" s="391"/>
      <c r="F51" s="391"/>
      <c r="G51" s="391"/>
      <c r="H51" s="391"/>
      <c r="I51" s="391"/>
      <c r="J51" s="391"/>
      <c r="K51" s="391"/>
      <c r="L51" s="391"/>
      <c r="M51" s="391"/>
      <c r="N51" s="391"/>
    </row>
    <row r="52" spans="2:14">
      <c r="B52" s="391"/>
      <c r="C52" s="391"/>
      <c r="D52" s="391"/>
      <c r="E52" s="391"/>
      <c r="F52" s="391"/>
      <c r="G52" s="391"/>
      <c r="H52" s="391"/>
      <c r="I52" s="391"/>
      <c r="J52" s="391"/>
      <c r="K52" s="391"/>
      <c r="L52" s="391"/>
      <c r="M52" s="391"/>
      <c r="N52" s="391"/>
    </row>
    <row r="53" spans="2:14">
      <c r="B53" s="391"/>
      <c r="C53" s="391"/>
      <c r="D53" s="391"/>
      <c r="E53" s="391"/>
      <c r="F53" s="391"/>
      <c r="G53" s="391"/>
      <c r="H53" s="391"/>
      <c r="I53" s="391"/>
      <c r="J53" s="391"/>
      <c r="K53" s="391"/>
      <c r="L53" s="391"/>
      <c r="M53" s="391"/>
      <c r="N53" s="391"/>
    </row>
    <row r="54" spans="2:14">
      <c r="B54" s="391"/>
      <c r="C54" s="391"/>
      <c r="D54" s="391"/>
      <c r="E54" s="391"/>
      <c r="F54" s="391"/>
      <c r="G54" s="391"/>
      <c r="H54" s="391"/>
      <c r="I54" s="391"/>
      <c r="J54" s="391"/>
      <c r="K54" s="391"/>
      <c r="L54" s="391"/>
      <c r="M54" s="391"/>
      <c r="N54" s="391"/>
    </row>
    <row r="55" spans="2:14">
      <c r="B55" s="391"/>
      <c r="C55" s="391"/>
      <c r="D55" s="391"/>
      <c r="E55" s="391"/>
      <c r="F55" s="391"/>
      <c r="G55" s="391"/>
      <c r="H55" s="391"/>
      <c r="I55" s="391"/>
      <c r="J55" s="391"/>
      <c r="K55" s="391"/>
      <c r="L55" s="391"/>
      <c r="M55" s="391"/>
      <c r="N55" s="391"/>
    </row>
    <row r="56" spans="2:14">
      <c r="B56" s="391"/>
      <c r="C56" s="391"/>
      <c r="D56" s="391"/>
      <c r="E56" s="391"/>
      <c r="F56" s="391"/>
      <c r="G56" s="391"/>
      <c r="H56" s="391"/>
      <c r="I56" s="391"/>
      <c r="J56" s="391"/>
      <c r="K56" s="391"/>
      <c r="L56" s="391"/>
      <c r="M56" s="391"/>
      <c r="N56" s="391"/>
    </row>
    <row r="57" spans="2:14">
      <c r="B57" s="391"/>
      <c r="C57" s="391"/>
      <c r="D57" s="391"/>
      <c r="E57" s="391"/>
      <c r="F57" s="391"/>
      <c r="G57" s="391"/>
      <c r="H57" s="391"/>
      <c r="I57" s="391"/>
      <c r="J57" s="391"/>
      <c r="K57" s="391"/>
      <c r="L57" s="391"/>
      <c r="M57" s="391"/>
      <c r="N57" s="391"/>
    </row>
    <row r="58" spans="2:14">
      <c r="B58" s="391"/>
      <c r="C58" s="391"/>
      <c r="D58" s="391"/>
      <c r="E58" s="391"/>
      <c r="F58" s="391"/>
      <c r="G58" s="391"/>
      <c r="H58" s="391"/>
      <c r="I58" s="391"/>
      <c r="J58" s="391"/>
      <c r="K58" s="391"/>
      <c r="L58" s="391"/>
      <c r="M58" s="391"/>
      <c r="N58" s="391"/>
    </row>
    <row r="59" spans="2:14">
      <c r="B59" s="391"/>
      <c r="C59" s="391"/>
      <c r="D59" s="391"/>
      <c r="E59" s="391"/>
      <c r="F59" s="391"/>
      <c r="G59" s="391"/>
      <c r="H59" s="391"/>
      <c r="I59" s="391"/>
      <c r="J59" s="391"/>
      <c r="K59" s="391"/>
      <c r="L59" s="391"/>
      <c r="M59" s="391"/>
      <c r="N59" s="391"/>
    </row>
    <row r="60" spans="2:14">
      <c r="B60" s="391"/>
      <c r="C60" s="391"/>
      <c r="D60" s="391"/>
      <c r="E60" s="391"/>
      <c r="F60" s="391"/>
      <c r="G60" s="391"/>
      <c r="H60" s="391"/>
      <c r="I60" s="391"/>
      <c r="J60" s="391"/>
      <c r="K60" s="391"/>
      <c r="L60" s="391"/>
      <c r="M60" s="391"/>
      <c r="N60" s="391"/>
    </row>
    <row r="61" spans="2:14">
      <c r="B61" s="391"/>
      <c r="C61" s="391"/>
      <c r="D61" s="391"/>
      <c r="E61" s="391"/>
      <c r="F61" s="391"/>
      <c r="G61" s="391"/>
      <c r="H61" s="391"/>
      <c r="I61" s="391"/>
      <c r="J61" s="391"/>
      <c r="K61" s="391"/>
      <c r="L61" s="391"/>
      <c r="M61" s="391"/>
      <c r="N61" s="391"/>
    </row>
    <row r="62" spans="2:14">
      <c r="B62" s="391"/>
      <c r="C62" s="391"/>
      <c r="D62" s="391"/>
      <c r="E62" s="391"/>
      <c r="F62" s="391"/>
      <c r="G62" s="391"/>
      <c r="H62" s="391"/>
      <c r="I62" s="391"/>
      <c r="J62" s="391"/>
      <c r="K62" s="391"/>
      <c r="L62" s="391"/>
      <c r="M62" s="391"/>
      <c r="N62" s="391"/>
    </row>
    <row r="63" spans="2:14">
      <c r="B63" s="391"/>
      <c r="C63" s="391"/>
      <c r="D63" s="391"/>
      <c r="E63" s="391"/>
      <c r="F63" s="391"/>
      <c r="G63" s="391"/>
      <c r="H63" s="391"/>
      <c r="I63" s="391"/>
      <c r="J63" s="391"/>
      <c r="K63" s="391"/>
      <c r="L63" s="391"/>
      <c r="M63" s="391"/>
      <c r="N63" s="391"/>
    </row>
    <row r="64" spans="2:14">
      <c r="B64" s="391"/>
      <c r="C64" s="391"/>
      <c r="D64" s="391"/>
      <c r="E64" s="391"/>
      <c r="F64" s="391"/>
      <c r="G64" s="391"/>
      <c r="H64" s="391"/>
      <c r="I64" s="391"/>
      <c r="J64" s="391"/>
      <c r="K64" s="391"/>
      <c r="L64" s="391"/>
      <c r="M64" s="391"/>
      <c r="N64" s="391"/>
    </row>
    <row r="65" spans="2:14">
      <c r="B65" s="391"/>
      <c r="C65" s="391"/>
      <c r="D65" s="391"/>
      <c r="E65" s="391"/>
      <c r="F65" s="391"/>
      <c r="G65" s="391"/>
      <c r="H65" s="391"/>
      <c r="I65" s="391"/>
      <c r="J65" s="391"/>
      <c r="K65" s="391"/>
      <c r="L65" s="391"/>
      <c r="M65" s="391"/>
      <c r="N65" s="391"/>
    </row>
    <row r="66" spans="2:14">
      <c r="B66" s="391"/>
      <c r="C66" s="391"/>
      <c r="D66" s="391"/>
      <c r="E66" s="391"/>
      <c r="F66" s="391"/>
      <c r="G66" s="391"/>
      <c r="H66" s="391"/>
      <c r="I66" s="391"/>
      <c r="J66" s="391"/>
      <c r="K66" s="391"/>
      <c r="L66" s="391"/>
      <c r="M66" s="391"/>
      <c r="N66" s="391"/>
    </row>
  </sheetData>
  <mergeCells count="8">
    <mergeCell ref="B18:M18"/>
    <mergeCell ref="B19:M19"/>
    <mergeCell ref="G4:H4"/>
    <mergeCell ref="J4:M4"/>
    <mergeCell ref="B14:M14"/>
    <mergeCell ref="B15:M15"/>
    <mergeCell ref="B16:M16"/>
    <mergeCell ref="B17:M17"/>
  </mergeCells>
  <conditionalFormatting sqref="C13">
    <cfRule type="expression" dxfId="24" priority="5" stopIfTrue="1">
      <formula>NOT(ISERROR(SEARCH("minim
(care prevede Limita Specificație)",C13)))</formula>
    </cfRule>
    <cfRule type="expression" dxfId="23" priority="6" stopIfTrue="1">
      <formula>NOT(ISERROR(SEARCH("maxim
(care prevede Limita Specificație)",C13)))</formula>
    </cfRule>
  </conditionalFormatting>
  <dataValidations count="1">
    <dataValidation type="list" allowBlank="1" showInputMessage="1" showErrorMessage="1" sqref="I5:I9" xr:uid="{8417CE6C-A055-429D-83C4-4BECD29EA2CC}">
      <formula1>ia_in_considerare_incertitudinea_de_masurare__WIM</formula1>
    </dataValidation>
  </dataValidations>
  <hyperlinks>
    <hyperlink ref="B2" location="Cuprins!A1" display="Cuprins!A1" xr:uid="{34BFD356-1A25-43AC-8AF5-E35F7C4763E4}"/>
  </hyperlinks>
  <pageMargins left="0.25" right="0.25" top="0.75" bottom="0.90625000000000011" header="0.30000000000000004" footer="0.30000000000000004"/>
  <pageSetup paperSize="9" scale="75" fitToWidth="0" fitToHeight="0" orientation="landscape" r:id="rId1"/>
  <headerFooter>
    <oddHeader>&amp;L&amp;"-,Bold"Chimie si radioactivitate&amp;C&amp;"-,Bold"Matricea de corespondență a regulilor de decizie aplicate 
pentru încercările efectate de către IISPV</oddHeader>
    <oddFooter>&amp;L&amp;8Rez. = Rezultat analiza
"&lt;" = mai mic
"&gt;" = mai mare
"≥" = mai mare s-au egal
"≤" = mai mic sau egal&amp;CCod F4-PG13                                                     Ed I Rev 01 / Data 08.03.2021   &amp;RPag.&amp;P din &amp;N</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0A30FD-3604-412F-BA96-04E53129BAA1}">
  <dimension ref="A1:N60"/>
  <sheetViews>
    <sheetView view="pageLayout" zoomScaleNormal="100" workbookViewId="0">
      <selection activeCell="B11" sqref="B11:M11"/>
    </sheetView>
  </sheetViews>
  <sheetFormatPr defaultRowHeight="15"/>
  <cols>
    <col min="1" max="1" width="26" style="26" customWidth="1"/>
    <col min="2" max="2" width="16.7109375" style="26" customWidth="1"/>
    <col min="3" max="3" width="17.5703125" style="26" customWidth="1"/>
    <col min="4" max="4" width="14.28515625" style="26" customWidth="1"/>
    <col min="5" max="5" width="11.42578125" style="26" customWidth="1"/>
    <col min="6" max="6" width="6.5703125" style="26" customWidth="1"/>
    <col min="7" max="7" width="10.42578125" style="26" customWidth="1"/>
    <col min="8" max="8" width="2.85546875" style="26" customWidth="1"/>
    <col min="9" max="9" width="13.85546875" style="26" customWidth="1"/>
    <col min="10" max="10" width="13.42578125" style="26" customWidth="1"/>
    <col min="11" max="11" width="11.140625" style="26" customWidth="1"/>
    <col min="12" max="12" width="14.42578125" style="26" customWidth="1"/>
    <col min="13" max="13" width="11" style="26" customWidth="1"/>
    <col min="14" max="14" width="9.7109375" style="26" customWidth="1"/>
    <col min="15" max="15" width="25.5703125" style="26" customWidth="1"/>
    <col min="16" max="16" width="14.7109375" style="26" customWidth="1"/>
    <col min="17" max="17" width="9.140625" style="26" customWidth="1"/>
    <col min="18" max="16384" width="9.140625" style="26"/>
  </cols>
  <sheetData>
    <row r="1" spans="1:14">
      <c r="A1" s="26" t="s">
        <v>604</v>
      </c>
      <c r="I1" s="27" t="s">
        <v>109</v>
      </c>
      <c r="J1" s="28"/>
      <c r="K1" s="28" t="s">
        <v>110</v>
      </c>
      <c r="L1" s="394" t="s">
        <v>605</v>
      </c>
    </row>
    <row r="2" spans="1:14" ht="15.75" thickBot="1">
      <c r="A2" s="26" t="s">
        <v>112</v>
      </c>
      <c r="B2" s="29" t="s">
        <v>113</v>
      </c>
      <c r="I2" s="30" t="s">
        <v>114</v>
      </c>
      <c r="J2" s="31"/>
      <c r="K2" s="32" t="s">
        <v>115</v>
      </c>
      <c r="L2" s="30"/>
    </row>
    <row r="3" spans="1:14" ht="15.75" thickBot="1">
      <c r="A3" s="33" t="s">
        <v>116</v>
      </c>
      <c r="B3" s="34"/>
      <c r="C3" s="35" t="s">
        <v>117</v>
      </c>
      <c r="D3" s="35"/>
      <c r="E3" s="36"/>
      <c r="F3" s="37"/>
      <c r="G3" s="38"/>
      <c r="H3" s="39"/>
      <c r="I3" s="40" t="s">
        <v>118</v>
      </c>
      <c r="J3" s="39"/>
      <c r="K3" s="39"/>
      <c r="L3" s="39"/>
      <c r="M3" s="39"/>
      <c r="N3" s="41"/>
    </row>
    <row r="4" spans="1:14" ht="71.25" customHeight="1" thickBot="1">
      <c r="A4" s="396" t="s">
        <v>2</v>
      </c>
      <c r="B4" s="396" t="s">
        <v>119</v>
      </c>
      <c r="C4" s="42" t="s">
        <v>120</v>
      </c>
      <c r="D4" s="43" t="s">
        <v>121</v>
      </c>
      <c r="E4" s="43" t="s">
        <v>122</v>
      </c>
      <c r="F4" s="44" t="s">
        <v>123</v>
      </c>
      <c r="G4" s="402" t="s">
        <v>124</v>
      </c>
      <c r="H4" s="402"/>
      <c r="I4" s="396" t="s">
        <v>125</v>
      </c>
      <c r="J4" s="403" t="s">
        <v>126</v>
      </c>
      <c r="K4" s="403"/>
      <c r="L4" s="403"/>
      <c r="M4" s="403"/>
      <c r="N4" s="45" t="s">
        <v>127</v>
      </c>
    </row>
    <row r="5" spans="1:14" ht="96.75" customHeight="1" thickBot="1">
      <c r="A5" s="22" t="s">
        <v>606</v>
      </c>
      <c r="B5" s="22" t="s">
        <v>488</v>
      </c>
      <c r="C5" s="47" t="s">
        <v>139</v>
      </c>
      <c r="D5" s="48" t="s">
        <v>488</v>
      </c>
      <c r="E5" s="90" t="s">
        <v>141</v>
      </c>
      <c r="F5" s="50" t="s">
        <v>607</v>
      </c>
      <c r="G5" s="14">
        <v>2.2599999999999998</v>
      </c>
      <c r="H5" s="45" t="s">
        <v>133</v>
      </c>
      <c r="I5" s="45" t="s">
        <v>142</v>
      </c>
      <c r="J5" s="46" t="s">
        <v>142</v>
      </c>
      <c r="K5" s="46" t="s">
        <v>142</v>
      </c>
      <c r="L5" s="46" t="s">
        <v>142</v>
      </c>
      <c r="M5" s="46" t="str">
        <f>IF(C5="Nu exista","Neaplicabil ptr. ca nu exista limita de specificatie","x")</f>
        <v>Neaplicabil ptr. ca nu exista limita de specificatie</v>
      </c>
      <c r="N5" s="45"/>
    </row>
    <row r="6" spans="1:14" ht="15.75" thickBot="1">
      <c r="A6" s="391"/>
      <c r="B6" s="391"/>
      <c r="C6" s="391"/>
      <c r="D6" s="391"/>
      <c r="E6" s="391"/>
      <c r="F6" s="391"/>
      <c r="G6" s="391"/>
      <c r="H6" s="391"/>
      <c r="I6" s="391"/>
      <c r="J6" s="391"/>
      <c r="K6" s="391"/>
      <c r="L6" s="391"/>
      <c r="M6" s="391"/>
      <c r="N6" s="391"/>
    </row>
    <row r="7" spans="1:14" ht="15.75" thickBot="1">
      <c r="A7" s="14" t="s">
        <v>144</v>
      </c>
    </row>
    <row r="8" spans="1:14" ht="15.75" thickBot="1">
      <c r="A8" s="56" t="s">
        <v>145</v>
      </c>
      <c r="B8" s="404" t="s">
        <v>146</v>
      </c>
      <c r="C8" s="404"/>
      <c r="D8" s="404"/>
      <c r="E8" s="404"/>
      <c r="F8" s="404"/>
      <c r="G8" s="404"/>
      <c r="H8" s="404"/>
      <c r="I8" s="404"/>
      <c r="J8" s="404"/>
      <c r="K8" s="404"/>
      <c r="L8" s="404"/>
      <c r="M8" s="404"/>
    </row>
    <row r="9" spans="1:14" ht="15.75" thickBot="1">
      <c r="A9" s="14" t="s">
        <v>147</v>
      </c>
      <c r="B9" s="404" t="s">
        <v>148</v>
      </c>
      <c r="C9" s="404"/>
      <c r="D9" s="404"/>
      <c r="E9" s="404"/>
      <c r="F9" s="404"/>
      <c r="G9" s="404"/>
      <c r="H9" s="404"/>
      <c r="I9" s="404"/>
      <c r="J9" s="404"/>
      <c r="K9" s="404"/>
      <c r="L9" s="404"/>
      <c r="M9" s="404"/>
    </row>
    <row r="10" spans="1:14" ht="15.75" thickBot="1">
      <c r="A10" s="14" t="s">
        <v>149</v>
      </c>
      <c r="B10" s="404" t="s">
        <v>150</v>
      </c>
      <c r="C10" s="404"/>
      <c r="D10" s="404"/>
      <c r="E10" s="404"/>
      <c r="F10" s="404"/>
      <c r="G10" s="404"/>
      <c r="H10" s="404"/>
      <c r="I10" s="404"/>
      <c r="J10" s="404"/>
      <c r="K10" s="404"/>
      <c r="L10" s="404"/>
      <c r="M10" s="404"/>
    </row>
    <row r="11" spans="1:14">
      <c r="A11" s="349" t="s">
        <v>492</v>
      </c>
      <c r="B11" s="401" t="s">
        <v>152</v>
      </c>
      <c r="C11" s="401"/>
      <c r="D11" s="401"/>
      <c r="E11" s="401"/>
      <c r="F11" s="401"/>
      <c r="G11" s="401"/>
      <c r="H11" s="401"/>
      <c r="I11" s="401"/>
      <c r="J11" s="401"/>
      <c r="K11" s="401"/>
      <c r="L11" s="401"/>
      <c r="M11" s="401"/>
    </row>
    <row r="12" spans="1:14" ht="15.75" thickBot="1">
      <c r="A12" s="14"/>
      <c r="B12" s="401"/>
      <c r="C12" s="401"/>
      <c r="D12" s="401"/>
      <c r="E12" s="401"/>
      <c r="F12" s="401"/>
      <c r="G12" s="401"/>
      <c r="H12" s="401"/>
      <c r="I12" s="401"/>
      <c r="J12" s="401"/>
      <c r="K12" s="401"/>
      <c r="L12" s="401"/>
      <c r="M12" s="401"/>
    </row>
    <row r="13" spans="1:14" ht="15.75" thickBot="1">
      <c r="A13" s="14"/>
      <c r="B13" s="401"/>
      <c r="C13" s="401"/>
      <c r="D13" s="401"/>
      <c r="E13" s="401"/>
      <c r="F13" s="401"/>
      <c r="G13" s="401"/>
      <c r="H13" s="401"/>
      <c r="I13" s="401"/>
      <c r="J13" s="401"/>
      <c r="K13" s="401"/>
      <c r="L13" s="401"/>
      <c r="M13" s="401"/>
    </row>
    <row r="14" spans="1:14">
      <c r="A14" s="391"/>
      <c r="B14" s="391"/>
      <c r="C14" s="391"/>
      <c r="D14" s="391"/>
      <c r="E14" s="391"/>
      <c r="F14" s="391"/>
      <c r="G14" s="391"/>
      <c r="H14" s="391"/>
      <c r="I14" s="391"/>
      <c r="J14" s="391"/>
      <c r="K14" s="391"/>
      <c r="L14" s="391"/>
      <c r="M14" s="391"/>
      <c r="N14" s="391"/>
    </row>
    <row r="15" spans="1:14">
      <c r="A15" s="391"/>
      <c r="B15" s="391"/>
      <c r="C15" s="391"/>
      <c r="D15" s="391"/>
      <c r="E15" s="391"/>
      <c r="F15" s="391"/>
      <c r="G15" s="391"/>
      <c r="H15" s="391"/>
      <c r="I15" s="391"/>
      <c r="J15" s="391"/>
      <c r="K15" s="391"/>
      <c r="L15" s="391"/>
      <c r="M15" s="391"/>
      <c r="N15" s="391"/>
    </row>
    <row r="16" spans="1:14">
      <c r="A16" s="391"/>
      <c r="B16" s="391"/>
      <c r="C16" s="391"/>
      <c r="D16" s="391"/>
      <c r="E16" s="391"/>
      <c r="F16" s="391"/>
      <c r="G16" s="391"/>
      <c r="H16" s="391"/>
      <c r="I16" s="391"/>
      <c r="J16" s="391"/>
      <c r="K16" s="391"/>
      <c r="L16" s="391"/>
      <c r="M16" s="391"/>
      <c r="N16" s="391"/>
    </row>
    <row r="17" spans="2:14">
      <c r="B17" s="391"/>
      <c r="C17" s="391"/>
      <c r="D17" s="391"/>
      <c r="E17" s="391"/>
      <c r="F17" s="391"/>
      <c r="G17" s="391"/>
      <c r="H17" s="391"/>
      <c r="I17" s="391"/>
      <c r="J17" s="391"/>
      <c r="K17" s="391"/>
      <c r="L17" s="391"/>
      <c r="M17" s="391"/>
      <c r="N17" s="391"/>
    </row>
    <row r="18" spans="2:14">
      <c r="B18" s="391"/>
      <c r="C18" s="391"/>
      <c r="D18" s="391"/>
      <c r="E18" s="391"/>
      <c r="F18" s="391"/>
      <c r="G18" s="391"/>
      <c r="H18" s="391"/>
      <c r="I18" s="391"/>
      <c r="J18" s="391"/>
      <c r="K18" s="391"/>
      <c r="L18" s="391"/>
      <c r="M18" s="391"/>
      <c r="N18" s="391"/>
    </row>
    <row r="19" spans="2:14">
      <c r="B19" s="391"/>
      <c r="C19" s="391"/>
      <c r="D19" s="391"/>
      <c r="E19" s="391"/>
      <c r="F19" s="391"/>
      <c r="G19" s="391"/>
      <c r="H19" s="391"/>
      <c r="I19" s="391"/>
      <c r="J19" s="391"/>
      <c r="K19" s="391"/>
      <c r="L19" s="391"/>
      <c r="M19" s="391"/>
      <c r="N19" s="391"/>
    </row>
    <row r="20" spans="2:14">
      <c r="B20" s="391"/>
      <c r="C20" s="391"/>
      <c r="D20" s="391"/>
      <c r="E20" s="391"/>
      <c r="F20" s="391"/>
      <c r="G20" s="391"/>
      <c r="H20" s="391"/>
      <c r="I20" s="391"/>
      <c r="J20" s="391"/>
      <c r="K20" s="391"/>
      <c r="L20" s="391"/>
      <c r="M20" s="391"/>
      <c r="N20" s="391"/>
    </row>
    <row r="21" spans="2:14">
      <c r="B21" s="391"/>
      <c r="C21" s="391"/>
      <c r="D21" s="391"/>
      <c r="E21" s="391"/>
      <c r="F21" s="391"/>
      <c r="G21" s="391"/>
      <c r="H21" s="391"/>
      <c r="I21" s="391"/>
      <c r="J21" s="391"/>
      <c r="K21" s="391"/>
      <c r="L21" s="391"/>
      <c r="M21" s="391"/>
      <c r="N21" s="391"/>
    </row>
    <row r="22" spans="2:14">
      <c r="B22" s="391"/>
      <c r="C22" s="391"/>
      <c r="D22" s="391"/>
      <c r="E22" s="391"/>
      <c r="F22" s="391"/>
      <c r="G22" s="391"/>
      <c r="H22" s="391"/>
      <c r="I22" s="391"/>
      <c r="J22" s="391"/>
      <c r="K22" s="391"/>
      <c r="L22" s="391"/>
      <c r="M22" s="391"/>
      <c r="N22" s="391"/>
    </row>
    <row r="23" spans="2:14">
      <c r="B23" s="391"/>
      <c r="C23" s="391"/>
      <c r="D23" s="391"/>
      <c r="E23" s="391"/>
      <c r="F23" s="391"/>
      <c r="G23" s="391"/>
      <c r="H23" s="391"/>
      <c r="I23" s="391"/>
      <c r="J23" s="391"/>
      <c r="K23" s="391"/>
      <c r="L23" s="391"/>
      <c r="M23" s="391"/>
      <c r="N23" s="391"/>
    </row>
    <row r="24" spans="2:14">
      <c r="B24" s="391"/>
      <c r="C24" s="391"/>
      <c r="D24" s="391"/>
      <c r="E24" s="391"/>
      <c r="F24" s="391"/>
      <c r="G24" s="391"/>
      <c r="H24" s="391"/>
      <c r="I24" s="391"/>
      <c r="J24" s="391"/>
      <c r="K24" s="391"/>
      <c r="L24" s="391"/>
      <c r="M24" s="391"/>
      <c r="N24" s="391"/>
    </row>
    <row r="25" spans="2:14">
      <c r="B25" s="391"/>
      <c r="C25" s="391"/>
      <c r="D25" s="391"/>
      <c r="E25" s="391"/>
      <c r="F25" s="391"/>
      <c r="G25" s="391"/>
      <c r="H25" s="391"/>
      <c r="I25" s="391"/>
      <c r="J25" s="391"/>
      <c r="K25" s="391"/>
      <c r="L25" s="391"/>
      <c r="M25" s="391"/>
      <c r="N25" s="391"/>
    </row>
    <row r="26" spans="2:14">
      <c r="B26" s="391"/>
      <c r="C26" s="391"/>
      <c r="D26" s="391"/>
      <c r="E26" s="391"/>
      <c r="F26" s="391"/>
      <c r="G26" s="391"/>
      <c r="H26" s="391"/>
      <c r="I26" s="391"/>
      <c r="J26" s="391"/>
      <c r="K26" s="391"/>
      <c r="L26" s="391"/>
      <c r="M26" s="391"/>
      <c r="N26" s="391"/>
    </row>
    <row r="27" spans="2:14">
      <c r="B27" s="391"/>
      <c r="C27" s="391"/>
      <c r="D27" s="391"/>
      <c r="E27" s="391"/>
      <c r="F27" s="391"/>
      <c r="G27" s="391"/>
      <c r="H27" s="391"/>
      <c r="I27" s="391"/>
      <c r="J27" s="391"/>
      <c r="K27" s="391"/>
      <c r="L27" s="391"/>
      <c r="M27" s="391"/>
      <c r="N27" s="391"/>
    </row>
    <row r="28" spans="2:14">
      <c r="B28" s="391"/>
      <c r="C28" s="391"/>
      <c r="D28" s="391"/>
      <c r="E28" s="391"/>
      <c r="F28" s="391"/>
      <c r="G28" s="391"/>
      <c r="H28" s="391"/>
      <c r="I28" s="391"/>
      <c r="J28" s="391"/>
      <c r="K28" s="391"/>
      <c r="L28" s="391"/>
      <c r="M28" s="391"/>
      <c r="N28" s="391"/>
    </row>
    <row r="29" spans="2:14">
      <c r="B29" s="391"/>
      <c r="C29" s="391"/>
      <c r="D29" s="391"/>
      <c r="E29" s="391"/>
      <c r="F29" s="391"/>
      <c r="G29" s="391"/>
      <c r="H29" s="391"/>
      <c r="I29" s="391"/>
      <c r="J29" s="391"/>
      <c r="K29" s="391"/>
      <c r="L29" s="391"/>
      <c r="M29" s="391"/>
      <c r="N29" s="391"/>
    </row>
    <row r="30" spans="2:14">
      <c r="B30" s="391"/>
      <c r="C30" s="391"/>
      <c r="D30" s="391"/>
      <c r="E30" s="391"/>
      <c r="F30" s="391"/>
      <c r="G30" s="391"/>
      <c r="H30" s="391"/>
      <c r="I30" s="391"/>
      <c r="J30" s="391"/>
      <c r="K30" s="391"/>
      <c r="L30" s="391"/>
      <c r="M30" s="391"/>
      <c r="N30" s="391"/>
    </row>
    <row r="31" spans="2:14">
      <c r="B31" s="391"/>
      <c r="C31" s="391"/>
      <c r="D31" s="391"/>
      <c r="E31" s="391"/>
      <c r="F31" s="391"/>
      <c r="G31" s="391"/>
      <c r="H31" s="391"/>
      <c r="I31" s="391"/>
      <c r="J31" s="391"/>
      <c r="K31" s="391"/>
      <c r="L31" s="391"/>
      <c r="M31" s="391"/>
      <c r="N31" s="391"/>
    </row>
    <row r="32" spans="2:14">
      <c r="B32" s="391"/>
      <c r="C32" s="391"/>
      <c r="D32" s="391"/>
      <c r="E32" s="391"/>
      <c r="F32" s="391"/>
      <c r="G32" s="391"/>
      <c r="H32" s="391"/>
      <c r="I32" s="391"/>
      <c r="J32" s="391"/>
      <c r="K32" s="391"/>
      <c r="L32" s="391"/>
      <c r="M32" s="391"/>
      <c r="N32" s="391"/>
    </row>
    <row r="33" spans="2:14">
      <c r="B33" s="391"/>
      <c r="C33" s="391"/>
      <c r="D33" s="391"/>
      <c r="E33" s="391"/>
      <c r="F33" s="391"/>
      <c r="G33" s="391"/>
      <c r="H33" s="391"/>
      <c r="I33" s="391"/>
      <c r="J33" s="391"/>
      <c r="K33" s="391"/>
      <c r="L33" s="391"/>
      <c r="M33" s="391"/>
      <c r="N33" s="391"/>
    </row>
    <row r="34" spans="2:14">
      <c r="B34" s="391"/>
      <c r="C34" s="391"/>
      <c r="D34" s="391"/>
      <c r="E34" s="391"/>
      <c r="F34" s="391"/>
      <c r="G34" s="391"/>
      <c r="H34" s="391"/>
      <c r="I34" s="391"/>
      <c r="J34" s="391"/>
      <c r="K34" s="391"/>
      <c r="L34" s="391"/>
      <c r="M34" s="391"/>
      <c r="N34" s="391"/>
    </row>
    <row r="35" spans="2:14">
      <c r="B35" s="391"/>
      <c r="C35" s="391"/>
      <c r="D35" s="391"/>
      <c r="E35" s="391"/>
      <c r="F35" s="391"/>
      <c r="G35" s="391"/>
      <c r="H35" s="391"/>
      <c r="I35" s="391"/>
      <c r="J35" s="391"/>
      <c r="K35" s="391"/>
      <c r="L35" s="391"/>
      <c r="M35" s="391"/>
      <c r="N35" s="391"/>
    </row>
    <row r="36" spans="2:14">
      <c r="B36" s="391"/>
      <c r="C36" s="391"/>
      <c r="D36" s="391"/>
      <c r="E36" s="391"/>
      <c r="F36" s="391"/>
      <c r="G36" s="391"/>
      <c r="H36" s="391"/>
      <c r="I36" s="391"/>
      <c r="J36" s="391"/>
      <c r="K36" s="391"/>
      <c r="L36" s="391"/>
      <c r="M36" s="391"/>
      <c r="N36" s="391"/>
    </row>
    <row r="37" spans="2:14">
      <c r="B37" s="391"/>
      <c r="C37" s="391"/>
      <c r="D37" s="391"/>
      <c r="E37" s="391"/>
      <c r="F37" s="391"/>
      <c r="G37" s="391"/>
      <c r="H37" s="391"/>
      <c r="I37" s="391"/>
      <c r="J37" s="391"/>
      <c r="K37" s="391"/>
      <c r="L37" s="391"/>
      <c r="M37" s="391"/>
      <c r="N37" s="391"/>
    </row>
    <row r="38" spans="2:14">
      <c r="B38" s="391"/>
      <c r="C38" s="391"/>
      <c r="D38" s="391"/>
      <c r="E38" s="391"/>
      <c r="F38" s="391"/>
      <c r="G38" s="391"/>
      <c r="H38" s="391"/>
      <c r="I38" s="391"/>
      <c r="J38" s="391"/>
      <c r="K38" s="391"/>
      <c r="L38" s="391"/>
      <c r="M38" s="391"/>
      <c r="N38" s="391"/>
    </row>
    <row r="39" spans="2:14">
      <c r="B39" s="391"/>
      <c r="C39" s="391"/>
      <c r="D39" s="391"/>
      <c r="E39" s="391"/>
      <c r="F39" s="391"/>
      <c r="G39" s="391"/>
      <c r="H39" s="391"/>
      <c r="I39" s="391"/>
      <c r="J39" s="391"/>
      <c r="K39" s="391"/>
      <c r="L39" s="391"/>
      <c r="M39" s="391"/>
      <c r="N39" s="391"/>
    </row>
    <row r="40" spans="2:14">
      <c r="B40" s="391"/>
      <c r="C40" s="391"/>
      <c r="D40" s="391"/>
      <c r="E40" s="391"/>
      <c r="F40" s="391"/>
      <c r="G40" s="391"/>
      <c r="H40" s="391"/>
      <c r="I40" s="391"/>
      <c r="J40" s="391"/>
      <c r="K40" s="391"/>
      <c r="L40" s="391"/>
      <c r="M40" s="391"/>
      <c r="N40" s="391"/>
    </row>
    <row r="41" spans="2:14">
      <c r="B41" s="391"/>
      <c r="C41" s="391"/>
      <c r="D41" s="391"/>
      <c r="E41" s="391"/>
      <c r="F41" s="391"/>
      <c r="G41" s="391"/>
      <c r="H41" s="391"/>
      <c r="I41" s="391"/>
      <c r="J41" s="391"/>
      <c r="K41" s="391"/>
      <c r="L41" s="391"/>
      <c r="M41" s="391"/>
      <c r="N41" s="391"/>
    </row>
    <row r="42" spans="2:14">
      <c r="B42" s="391"/>
      <c r="C42" s="391"/>
      <c r="D42" s="391"/>
      <c r="E42" s="391"/>
      <c r="F42" s="391"/>
      <c r="G42" s="391"/>
      <c r="H42" s="391"/>
      <c r="I42" s="391"/>
      <c r="J42" s="391"/>
      <c r="K42" s="391"/>
      <c r="L42" s="391"/>
      <c r="M42" s="391"/>
      <c r="N42" s="391"/>
    </row>
    <row r="43" spans="2:14">
      <c r="B43" s="391"/>
      <c r="C43" s="391"/>
      <c r="D43" s="391"/>
      <c r="E43" s="391"/>
      <c r="F43" s="391"/>
      <c r="G43" s="391"/>
      <c r="H43" s="391"/>
      <c r="I43" s="391"/>
      <c r="J43" s="391"/>
      <c r="K43" s="391"/>
      <c r="L43" s="391"/>
      <c r="M43" s="391"/>
      <c r="N43" s="391"/>
    </row>
    <row r="44" spans="2:14">
      <c r="B44" s="391"/>
      <c r="C44" s="391"/>
      <c r="D44" s="391"/>
      <c r="E44" s="391"/>
      <c r="F44" s="391"/>
      <c r="G44" s="391"/>
      <c r="H44" s="391"/>
      <c r="I44" s="391"/>
      <c r="J44" s="391"/>
      <c r="K44" s="391"/>
      <c r="L44" s="391"/>
      <c r="M44" s="391"/>
      <c r="N44" s="391"/>
    </row>
    <row r="45" spans="2:14">
      <c r="B45" s="391"/>
      <c r="C45" s="391"/>
      <c r="D45" s="391"/>
      <c r="E45" s="391"/>
      <c r="F45" s="391"/>
      <c r="G45" s="391"/>
      <c r="H45" s="391"/>
      <c r="I45" s="391"/>
      <c r="J45" s="391"/>
      <c r="K45" s="391"/>
      <c r="L45" s="391"/>
      <c r="M45" s="391"/>
      <c r="N45" s="391"/>
    </row>
    <row r="46" spans="2:14">
      <c r="B46" s="391"/>
      <c r="C46" s="391"/>
      <c r="D46" s="391"/>
      <c r="E46" s="391"/>
      <c r="F46" s="391"/>
      <c r="G46" s="391"/>
      <c r="H46" s="391"/>
      <c r="I46" s="391"/>
      <c r="J46" s="391"/>
      <c r="K46" s="391"/>
      <c r="L46" s="391"/>
      <c r="M46" s="391"/>
      <c r="N46" s="391"/>
    </row>
    <row r="47" spans="2:14">
      <c r="B47" s="391"/>
      <c r="C47" s="391"/>
      <c r="D47" s="391"/>
      <c r="E47" s="391"/>
      <c r="F47" s="391"/>
      <c r="G47" s="391"/>
      <c r="H47" s="391"/>
      <c r="I47" s="391"/>
      <c r="J47" s="391"/>
      <c r="K47" s="391"/>
      <c r="L47" s="391"/>
      <c r="M47" s="391"/>
      <c r="N47" s="391"/>
    </row>
    <row r="48" spans="2:14">
      <c r="B48" s="391"/>
      <c r="C48" s="391"/>
      <c r="D48" s="391"/>
      <c r="E48" s="391"/>
      <c r="F48" s="391"/>
      <c r="G48" s="391"/>
      <c r="H48" s="391"/>
      <c r="I48" s="391"/>
      <c r="J48" s="391"/>
      <c r="K48" s="391"/>
      <c r="L48" s="391"/>
      <c r="M48" s="391"/>
      <c r="N48" s="391"/>
    </row>
    <row r="49" spans="2:14">
      <c r="B49" s="391"/>
      <c r="C49" s="391"/>
      <c r="D49" s="391"/>
      <c r="E49" s="391"/>
      <c r="F49" s="391"/>
      <c r="G49" s="391"/>
      <c r="H49" s="391"/>
      <c r="I49" s="391"/>
      <c r="J49" s="391"/>
      <c r="K49" s="391"/>
      <c r="L49" s="391"/>
      <c r="M49" s="391"/>
      <c r="N49" s="391"/>
    </row>
    <row r="50" spans="2:14">
      <c r="B50" s="391"/>
      <c r="C50" s="391"/>
      <c r="D50" s="391"/>
      <c r="E50" s="391"/>
      <c r="F50" s="391"/>
      <c r="G50" s="391"/>
      <c r="H50" s="391"/>
      <c r="I50" s="391"/>
      <c r="J50" s="391"/>
      <c r="K50" s="391"/>
      <c r="L50" s="391"/>
      <c r="M50" s="391"/>
      <c r="N50" s="391"/>
    </row>
    <row r="51" spans="2:14">
      <c r="B51" s="391"/>
      <c r="C51" s="391"/>
      <c r="D51" s="391"/>
      <c r="E51" s="391"/>
      <c r="F51" s="391"/>
      <c r="G51" s="391"/>
      <c r="H51" s="391"/>
      <c r="I51" s="391"/>
      <c r="J51" s="391"/>
      <c r="K51" s="391"/>
      <c r="L51" s="391"/>
      <c r="M51" s="391"/>
      <c r="N51" s="391"/>
    </row>
    <row r="52" spans="2:14">
      <c r="B52" s="391"/>
      <c r="C52" s="391"/>
      <c r="D52" s="391"/>
      <c r="E52" s="391"/>
      <c r="F52" s="391"/>
      <c r="G52" s="391"/>
      <c r="H52" s="391"/>
      <c r="I52" s="391"/>
      <c r="J52" s="391"/>
      <c r="K52" s="391"/>
      <c r="L52" s="391"/>
      <c r="M52" s="391"/>
      <c r="N52" s="391"/>
    </row>
    <row r="53" spans="2:14">
      <c r="B53" s="391"/>
      <c r="C53" s="391"/>
      <c r="D53" s="391"/>
      <c r="E53" s="391"/>
      <c r="F53" s="391"/>
      <c r="G53" s="391"/>
      <c r="H53" s="391"/>
      <c r="I53" s="391"/>
      <c r="J53" s="391"/>
      <c r="K53" s="391"/>
      <c r="L53" s="391"/>
      <c r="M53" s="391"/>
      <c r="N53" s="391"/>
    </row>
    <row r="54" spans="2:14">
      <c r="B54" s="391"/>
      <c r="C54" s="391"/>
      <c r="D54" s="391"/>
      <c r="E54" s="391"/>
      <c r="F54" s="391"/>
      <c r="G54" s="391"/>
      <c r="H54" s="391"/>
      <c r="I54" s="391"/>
      <c r="J54" s="391"/>
      <c r="K54" s="391"/>
      <c r="L54" s="391"/>
      <c r="M54" s="391"/>
      <c r="N54" s="391"/>
    </row>
    <row r="55" spans="2:14">
      <c r="B55" s="391"/>
      <c r="C55" s="391"/>
      <c r="D55" s="391"/>
      <c r="E55" s="391"/>
      <c r="F55" s="391"/>
      <c r="G55" s="391"/>
      <c r="H55" s="391"/>
      <c r="I55" s="391"/>
      <c r="J55" s="391"/>
      <c r="K55" s="391"/>
      <c r="L55" s="391"/>
      <c r="M55" s="391"/>
      <c r="N55" s="391"/>
    </row>
    <row r="56" spans="2:14">
      <c r="B56" s="391"/>
      <c r="C56" s="391"/>
      <c r="D56" s="391"/>
      <c r="E56" s="391"/>
      <c r="F56" s="391"/>
      <c r="G56" s="391"/>
      <c r="H56" s="391"/>
      <c r="I56" s="391"/>
      <c r="J56" s="391"/>
      <c r="K56" s="391"/>
      <c r="L56" s="391"/>
      <c r="M56" s="391"/>
      <c r="N56" s="391"/>
    </row>
    <row r="57" spans="2:14">
      <c r="B57" s="391"/>
      <c r="C57" s="391"/>
      <c r="D57" s="391"/>
      <c r="E57" s="391"/>
      <c r="F57" s="391"/>
      <c r="G57" s="391"/>
      <c r="H57" s="391"/>
      <c r="I57" s="391"/>
      <c r="J57" s="391"/>
      <c r="K57" s="391"/>
      <c r="L57" s="391"/>
      <c r="M57" s="391"/>
      <c r="N57" s="391"/>
    </row>
    <row r="58" spans="2:14">
      <c r="B58" s="391"/>
      <c r="C58" s="391"/>
      <c r="D58" s="391"/>
      <c r="E58" s="391"/>
      <c r="F58" s="391"/>
      <c r="G58" s="391"/>
      <c r="H58" s="391"/>
      <c r="I58" s="391"/>
      <c r="J58" s="391"/>
      <c r="K58" s="391"/>
      <c r="L58" s="391"/>
      <c r="M58" s="391"/>
      <c r="N58" s="391"/>
    </row>
    <row r="59" spans="2:14">
      <c r="B59" s="391"/>
      <c r="C59" s="391"/>
      <c r="D59" s="391"/>
      <c r="E59" s="391"/>
      <c r="F59" s="391"/>
      <c r="G59" s="391"/>
      <c r="H59" s="391"/>
      <c r="I59" s="391"/>
      <c r="J59" s="391"/>
      <c r="K59" s="391"/>
      <c r="L59" s="391"/>
      <c r="M59" s="391"/>
      <c r="N59" s="391"/>
    </row>
    <row r="60" spans="2:14">
      <c r="B60" s="391"/>
      <c r="C60" s="391"/>
      <c r="D60" s="391"/>
      <c r="E60" s="391"/>
      <c r="F60" s="391"/>
      <c r="G60" s="391"/>
      <c r="H60" s="391"/>
      <c r="I60" s="391"/>
      <c r="J60" s="391"/>
      <c r="K60" s="391"/>
      <c r="L60" s="391"/>
      <c r="M60" s="391"/>
      <c r="N60" s="391"/>
    </row>
  </sheetData>
  <mergeCells count="8">
    <mergeCell ref="B12:M12"/>
    <mergeCell ref="B13:M13"/>
    <mergeCell ref="G4:H4"/>
    <mergeCell ref="J4:M4"/>
    <mergeCell ref="B8:M8"/>
    <mergeCell ref="B9:M9"/>
    <mergeCell ref="B10:M10"/>
    <mergeCell ref="B11:M11"/>
  </mergeCells>
  <conditionalFormatting sqref="C7">
    <cfRule type="expression" dxfId="22" priority="7" stopIfTrue="1">
      <formula>NOT(ISERROR(SEARCH("minim
(care prevede Limita Specificație)",C7)))</formula>
    </cfRule>
    <cfRule type="expression" dxfId="21" priority="8" stopIfTrue="1">
      <formula>NOT(ISERROR(SEARCH("maxim
(care prevede Limita Specificație)",C7)))</formula>
    </cfRule>
  </conditionalFormatting>
  <dataValidations count="1">
    <dataValidation type="list" allowBlank="1" showInputMessage="1" showErrorMessage="1" sqref="I5" xr:uid="{8D46267B-38DE-401E-A185-52A54AEC361F}">
      <formula1>ia_in_considerare_incertitudinea_de_masurare__WIM</formula1>
    </dataValidation>
  </dataValidations>
  <hyperlinks>
    <hyperlink ref="B2" location="Cuprins!A1" display="Cuprins!A1" xr:uid="{BBE2FB13-9D1C-40D9-B802-55A8D2980C18}"/>
  </hyperlinks>
  <pageMargins left="0.25" right="0.25" top="0.75" bottom="0.90625000000000011" header="0.30000000000000004" footer="0.30000000000000004"/>
  <pageSetup paperSize="9" scale="75" fitToWidth="0" fitToHeight="0" orientation="landscape" r:id="rId1"/>
  <headerFooter>
    <oddHeader>&amp;L&amp;"-,Bold"Chimie si radioactivitate&amp;C&amp;"-,Bold"Matricea de corespondență a regulilor de decizie aplicate 
pentru încercările efectate de către IISPV</oddHeader>
    <oddFooter>&amp;L&amp;8Rez. = Rezultat analiza
"&lt;" = mai mic
"&gt;" = mai mare
"≥" = mai mare s-au egal
"≤" = mai mic sau egal&amp;CCod F4-PG13                                                     Ed I Rev 01 / Data 08.03.2021   &amp;RPag.&amp;P din &amp;N</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C0B811-D0B3-41C9-B736-6E7ACF7D2733}">
  <dimension ref="A1:N62"/>
  <sheetViews>
    <sheetView view="pageLayout" zoomScaleNormal="100" workbookViewId="0">
      <selection activeCell="B14" sqref="B14:M14"/>
    </sheetView>
  </sheetViews>
  <sheetFormatPr defaultRowHeight="15"/>
  <cols>
    <col min="1" max="1" width="26" style="26" customWidth="1"/>
    <col min="2" max="2" width="16.7109375" style="26" customWidth="1"/>
    <col min="3" max="3" width="20.28515625" style="26" customWidth="1"/>
    <col min="4" max="4" width="14.28515625" style="26" customWidth="1"/>
    <col min="5" max="5" width="11.42578125" style="26" customWidth="1"/>
    <col min="6" max="6" width="6.5703125" style="26" customWidth="1"/>
    <col min="7" max="7" width="10.42578125" style="26" customWidth="1"/>
    <col min="8" max="8" width="2.85546875" style="26" customWidth="1"/>
    <col min="9" max="9" width="13.85546875" style="26" customWidth="1"/>
    <col min="10" max="10" width="10.85546875" style="26" customWidth="1"/>
    <col min="11" max="11" width="11.140625" style="26" customWidth="1"/>
    <col min="12" max="12" width="11.28515625" style="26" customWidth="1"/>
    <col min="13" max="13" width="13.5703125" style="26" customWidth="1"/>
    <col min="14" max="14" width="9.7109375" style="26" customWidth="1"/>
    <col min="15" max="15" width="25.5703125" style="26" customWidth="1"/>
    <col min="16" max="16" width="14.7109375" style="26" customWidth="1"/>
    <col min="17" max="17" width="9.140625" style="26" customWidth="1"/>
    <col min="18" max="16384" width="9.140625" style="26"/>
  </cols>
  <sheetData>
    <row r="1" spans="1:14">
      <c r="A1" s="26" t="s">
        <v>608</v>
      </c>
      <c r="I1" s="27" t="s">
        <v>109</v>
      </c>
      <c r="J1" s="28"/>
      <c r="K1" s="28" t="s">
        <v>110</v>
      </c>
      <c r="L1" s="59">
        <v>46118</v>
      </c>
    </row>
    <row r="2" spans="1:14" ht="15.75" thickBot="1">
      <c r="A2" s="26" t="s">
        <v>112</v>
      </c>
      <c r="B2" s="29" t="s">
        <v>113</v>
      </c>
      <c r="I2" s="30" t="s">
        <v>114</v>
      </c>
      <c r="J2" s="31"/>
      <c r="K2" s="32" t="s">
        <v>115</v>
      </c>
      <c r="L2" s="30"/>
    </row>
    <row r="3" spans="1:14" ht="15.75" thickBot="1">
      <c r="A3" s="33" t="s">
        <v>116</v>
      </c>
      <c r="B3" s="34"/>
      <c r="C3" s="35" t="s">
        <v>117</v>
      </c>
      <c r="D3" s="35"/>
      <c r="E3" s="36"/>
      <c r="F3" s="37"/>
      <c r="G3" s="38"/>
      <c r="H3" s="39"/>
      <c r="I3" s="40" t="s">
        <v>118</v>
      </c>
      <c r="J3" s="39"/>
      <c r="K3" s="39"/>
      <c r="L3" s="39"/>
      <c r="M3" s="39"/>
      <c r="N3" s="41"/>
    </row>
    <row r="4" spans="1:14" ht="71.25" customHeight="1" thickBot="1">
      <c r="A4" s="396" t="s">
        <v>2</v>
      </c>
      <c r="B4" s="396" t="s">
        <v>119</v>
      </c>
      <c r="C4" s="42" t="s">
        <v>120</v>
      </c>
      <c r="D4" s="43" t="s">
        <v>121</v>
      </c>
      <c r="E4" s="43" t="s">
        <v>122</v>
      </c>
      <c r="F4" s="44" t="s">
        <v>123</v>
      </c>
      <c r="G4" s="402" t="s">
        <v>124</v>
      </c>
      <c r="H4" s="402"/>
      <c r="I4" s="396" t="s">
        <v>125</v>
      </c>
      <c r="J4" s="403" t="s">
        <v>126</v>
      </c>
      <c r="K4" s="403"/>
      <c r="L4" s="403"/>
      <c r="M4" s="403"/>
      <c r="N4" s="45" t="s">
        <v>127</v>
      </c>
    </row>
    <row r="5" spans="1:14" ht="67.5" customHeight="1" thickBot="1">
      <c r="A5" s="22" t="s">
        <v>609</v>
      </c>
      <c r="B5" s="22" t="s">
        <v>488</v>
      </c>
      <c r="C5" s="47" t="s">
        <v>139</v>
      </c>
      <c r="D5" s="48" t="s">
        <v>610</v>
      </c>
      <c r="E5" s="48" t="s">
        <v>141</v>
      </c>
      <c r="F5" s="72" t="s">
        <v>611</v>
      </c>
      <c r="G5" s="14">
        <v>6.2</v>
      </c>
      <c r="H5" s="73" t="s">
        <v>133</v>
      </c>
      <c r="I5" s="396" t="s">
        <v>142</v>
      </c>
      <c r="J5" s="148" t="s">
        <v>142</v>
      </c>
      <c r="K5" s="148" t="s">
        <v>142</v>
      </c>
      <c r="L5" s="148" t="s">
        <v>142</v>
      </c>
      <c r="M5" s="45" t="str">
        <f>IF(C5="Nu exista","Neaplicabil ptr. ca nu exista limita de specificatie","x")</f>
        <v>Neaplicabil ptr. ca nu exista limita de specificatie</v>
      </c>
      <c r="N5" s="45"/>
    </row>
    <row r="6" spans="1:14" ht="67.5" customHeight="1" thickBot="1">
      <c r="A6" s="22" t="s">
        <v>609</v>
      </c>
      <c r="B6" s="22" t="s">
        <v>488</v>
      </c>
      <c r="C6" s="47" t="s">
        <v>139</v>
      </c>
      <c r="D6" s="48" t="s">
        <v>612</v>
      </c>
      <c r="E6" s="48" t="s">
        <v>141</v>
      </c>
      <c r="F6" s="72" t="s">
        <v>611</v>
      </c>
      <c r="G6" s="14">
        <v>2.6</v>
      </c>
      <c r="H6" s="73" t="s">
        <v>133</v>
      </c>
      <c r="I6" s="396" t="s">
        <v>142</v>
      </c>
      <c r="J6" s="148" t="s">
        <v>142</v>
      </c>
      <c r="K6" s="148" t="s">
        <v>142</v>
      </c>
      <c r="L6" s="148" t="s">
        <v>142</v>
      </c>
      <c r="M6" s="45" t="str">
        <f>IF(C6="Nu exista","Neaplicabil ptr. ca nu exista limita de specificatie","x")</f>
        <v>Neaplicabil ptr. ca nu exista limita de specificatie</v>
      </c>
      <c r="N6" s="45"/>
    </row>
    <row r="7" spans="1:14" ht="67.5" customHeight="1" thickBot="1">
      <c r="A7" s="22" t="s">
        <v>609</v>
      </c>
      <c r="B7" s="22" t="s">
        <v>243</v>
      </c>
      <c r="C7" s="47" t="s">
        <v>139</v>
      </c>
      <c r="D7" s="48" t="s">
        <v>243</v>
      </c>
      <c r="E7" s="48" t="s">
        <v>141</v>
      </c>
      <c r="F7" s="72" t="s">
        <v>613</v>
      </c>
      <c r="G7" s="48">
        <v>8.5</v>
      </c>
      <c r="H7" s="73" t="s">
        <v>133</v>
      </c>
      <c r="I7" s="396" t="s">
        <v>142</v>
      </c>
      <c r="J7" s="148" t="s">
        <v>142</v>
      </c>
      <c r="K7" s="148" t="s">
        <v>142</v>
      </c>
      <c r="L7" s="148" t="s">
        <v>142</v>
      </c>
      <c r="M7" s="45" t="str">
        <f>IF(C7="Nu exista","Neaplicabil ptr. ca nu exista limita de specificatie","x")</f>
        <v>Neaplicabil ptr. ca nu exista limita de specificatie</v>
      </c>
      <c r="N7" s="45"/>
    </row>
    <row r="8" spans="1:14" ht="67.5" customHeight="1" thickBot="1">
      <c r="A8" s="22" t="s">
        <v>609</v>
      </c>
      <c r="B8" s="22" t="s">
        <v>614</v>
      </c>
      <c r="C8" s="47" t="s">
        <v>139</v>
      </c>
      <c r="D8" s="48" t="s">
        <v>614</v>
      </c>
      <c r="E8" s="48" t="s">
        <v>141</v>
      </c>
      <c r="F8" s="72" t="s">
        <v>611</v>
      </c>
      <c r="G8" s="14">
        <v>8.6999999999999993</v>
      </c>
      <c r="H8" s="73" t="s">
        <v>133</v>
      </c>
      <c r="I8" s="149" t="s">
        <v>142</v>
      </c>
      <c r="J8" s="150" t="s">
        <v>142</v>
      </c>
      <c r="K8" s="150" t="s">
        <v>142</v>
      </c>
      <c r="L8" s="150" t="s">
        <v>142</v>
      </c>
      <c r="M8" s="45" t="str">
        <f>IF(C8="Nu exista","Neaplicabil ptr. ca nu exista limita de specificatie","x")</f>
        <v>Neaplicabil ptr. ca nu exista limita de specificatie</v>
      </c>
      <c r="N8" s="45"/>
    </row>
    <row r="9" spans="1:14" ht="15.75" thickBot="1">
      <c r="A9" s="391"/>
      <c r="B9" s="391"/>
      <c r="C9" s="391"/>
      <c r="D9" s="391"/>
      <c r="E9" s="391"/>
      <c r="F9" s="391"/>
      <c r="G9" s="391"/>
      <c r="H9" s="391"/>
      <c r="I9" s="391"/>
      <c r="J9" s="391"/>
      <c r="K9" s="391"/>
      <c r="L9" s="391"/>
      <c r="M9" s="391"/>
      <c r="N9" s="391"/>
    </row>
    <row r="10" spans="1:14" ht="15.75" thickBot="1">
      <c r="A10" s="14" t="s">
        <v>144</v>
      </c>
    </row>
    <row r="11" spans="1:14" ht="15.75" thickBot="1">
      <c r="A11" s="56" t="s">
        <v>145</v>
      </c>
      <c r="B11" s="404" t="s">
        <v>146</v>
      </c>
      <c r="C11" s="404"/>
      <c r="D11" s="404"/>
      <c r="E11" s="404"/>
      <c r="F11" s="404"/>
      <c r="G11" s="404"/>
      <c r="H11" s="404"/>
      <c r="I11" s="404"/>
      <c r="J11" s="404"/>
      <c r="K11" s="404"/>
      <c r="L11" s="404"/>
      <c r="M11" s="404"/>
    </row>
    <row r="12" spans="1:14" ht="15.75" thickBot="1">
      <c r="A12" s="14" t="s">
        <v>147</v>
      </c>
      <c r="B12" s="404" t="s">
        <v>148</v>
      </c>
      <c r="C12" s="404"/>
      <c r="D12" s="404"/>
      <c r="E12" s="404"/>
      <c r="F12" s="404"/>
      <c r="G12" s="404"/>
      <c r="H12" s="404"/>
      <c r="I12" s="404"/>
      <c r="J12" s="404"/>
      <c r="K12" s="404"/>
      <c r="L12" s="404"/>
      <c r="M12" s="404"/>
    </row>
    <row r="13" spans="1:14" ht="15.75" thickBot="1">
      <c r="A13" s="14" t="s">
        <v>615</v>
      </c>
      <c r="B13" s="404" t="s">
        <v>150</v>
      </c>
      <c r="C13" s="404"/>
      <c r="D13" s="404"/>
      <c r="E13" s="404"/>
      <c r="F13" s="404"/>
      <c r="G13" s="404"/>
      <c r="H13" s="404"/>
      <c r="I13" s="404"/>
      <c r="J13" s="404"/>
      <c r="K13" s="404"/>
      <c r="L13" s="404"/>
      <c r="M13" s="404"/>
    </row>
    <row r="14" spans="1:14">
      <c r="A14" s="349" t="s">
        <v>492</v>
      </c>
      <c r="B14" s="401" t="s">
        <v>152</v>
      </c>
      <c r="C14" s="401"/>
      <c r="D14" s="401"/>
      <c r="E14" s="401"/>
      <c r="F14" s="401"/>
      <c r="G14" s="401"/>
      <c r="H14" s="401"/>
      <c r="I14" s="401"/>
      <c r="J14" s="401"/>
      <c r="K14" s="401"/>
      <c r="L14" s="401"/>
      <c r="M14" s="401"/>
    </row>
    <row r="15" spans="1:14" ht="15.75" thickBot="1">
      <c r="A15" s="14"/>
      <c r="B15" s="401"/>
      <c r="C15" s="401"/>
      <c r="D15" s="401"/>
      <c r="E15" s="401"/>
      <c r="F15" s="401"/>
      <c r="G15" s="401"/>
      <c r="H15" s="401"/>
      <c r="I15" s="401"/>
      <c r="J15" s="401"/>
      <c r="K15" s="401"/>
      <c r="L15" s="401"/>
      <c r="M15" s="401"/>
    </row>
    <row r="16" spans="1:14">
      <c r="A16" s="391"/>
      <c r="B16" s="391"/>
      <c r="C16" s="391"/>
      <c r="D16" s="391"/>
      <c r="E16" s="391"/>
      <c r="F16" s="391"/>
      <c r="G16" s="391"/>
      <c r="H16" s="391"/>
      <c r="I16" s="391"/>
      <c r="J16" s="391"/>
      <c r="K16" s="391"/>
      <c r="L16" s="391"/>
      <c r="M16" s="391"/>
      <c r="N16" s="391"/>
    </row>
    <row r="17" spans="2:14">
      <c r="B17" s="391"/>
      <c r="C17" s="391"/>
      <c r="D17" s="391"/>
      <c r="E17" s="391"/>
      <c r="F17" s="391"/>
      <c r="G17" s="391"/>
      <c r="H17" s="391"/>
      <c r="I17" s="391"/>
      <c r="J17" s="391"/>
      <c r="K17" s="391"/>
      <c r="L17" s="391"/>
      <c r="M17" s="391"/>
      <c r="N17" s="391"/>
    </row>
    <row r="18" spans="2:14">
      <c r="B18" s="391"/>
      <c r="C18" s="391"/>
      <c r="D18" s="391"/>
      <c r="E18" s="391"/>
      <c r="F18" s="391"/>
      <c r="G18" s="391"/>
      <c r="H18" s="391"/>
      <c r="I18" s="391"/>
      <c r="J18" s="391"/>
      <c r="K18" s="391"/>
      <c r="L18" s="391"/>
      <c r="M18" s="391"/>
      <c r="N18" s="391"/>
    </row>
    <row r="19" spans="2:14">
      <c r="B19" s="391"/>
      <c r="C19" s="391"/>
      <c r="D19" s="391"/>
      <c r="E19" s="391"/>
      <c r="F19" s="391"/>
      <c r="G19" s="391"/>
      <c r="H19" s="391"/>
      <c r="I19" s="391"/>
      <c r="J19" s="391"/>
      <c r="K19" s="391"/>
      <c r="L19" s="391"/>
      <c r="M19" s="391"/>
      <c r="N19" s="391"/>
    </row>
    <row r="20" spans="2:14">
      <c r="B20" s="391"/>
      <c r="C20" s="391"/>
      <c r="D20" s="391"/>
      <c r="E20" s="391"/>
      <c r="F20" s="391"/>
      <c r="G20" s="391"/>
      <c r="H20" s="391"/>
      <c r="I20" s="391"/>
      <c r="J20" s="391"/>
      <c r="K20" s="391"/>
      <c r="L20" s="391"/>
      <c r="M20" s="391"/>
      <c r="N20" s="391"/>
    </row>
    <row r="21" spans="2:14">
      <c r="B21" s="391"/>
      <c r="C21" s="391"/>
      <c r="D21" s="391"/>
      <c r="E21" s="391"/>
      <c r="F21" s="391"/>
      <c r="G21" s="391"/>
      <c r="H21" s="391"/>
      <c r="I21" s="391"/>
      <c r="J21" s="391"/>
      <c r="K21" s="391"/>
      <c r="L21" s="391"/>
      <c r="M21" s="391"/>
      <c r="N21" s="391"/>
    </row>
    <row r="22" spans="2:14">
      <c r="B22" s="391"/>
      <c r="C22" s="391"/>
      <c r="D22" s="391"/>
      <c r="E22" s="391"/>
      <c r="F22" s="391"/>
      <c r="G22" s="391"/>
      <c r="H22" s="391"/>
      <c r="I22" s="391"/>
      <c r="J22" s="391"/>
      <c r="K22" s="391"/>
      <c r="L22" s="391"/>
      <c r="M22" s="391"/>
      <c r="N22" s="391"/>
    </row>
    <row r="23" spans="2:14">
      <c r="B23" s="391"/>
      <c r="C23" s="391"/>
      <c r="D23" s="391"/>
      <c r="E23" s="391"/>
      <c r="F23" s="391"/>
      <c r="G23" s="391"/>
      <c r="H23" s="391"/>
      <c r="I23" s="391"/>
      <c r="J23" s="391"/>
      <c r="K23" s="391"/>
      <c r="L23" s="391"/>
      <c r="M23" s="391"/>
      <c r="N23" s="391"/>
    </row>
    <row r="24" spans="2:14">
      <c r="B24" s="391"/>
      <c r="C24" s="391"/>
      <c r="D24" s="391"/>
      <c r="E24" s="391"/>
      <c r="F24" s="391"/>
      <c r="G24" s="391"/>
      <c r="H24" s="391"/>
      <c r="I24" s="391"/>
      <c r="J24" s="391"/>
      <c r="K24" s="391"/>
      <c r="L24" s="391"/>
      <c r="M24" s="391"/>
      <c r="N24" s="391"/>
    </row>
    <row r="25" spans="2:14">
      <c r="B25" s="391"/>
      <c r="C25" s="391"/>
      <c r="D25" s="391"/>
      <c r="E25" s="391"/>
      <c r="F25" s="391"/>
      <c r="G25" s="391"/>
      <c r="H25" s="391"/>
      <c r="I25" s="391"/>
      <c r="J25" s="391"/>
      <c r="K25" s="391"/>
      <c r="L25" s="391"/>
      <c r="M25" s="391"/>
      <c r="N25" s="391"/>
    </row>
    <row r="26" spans="2:14">
      <c r="B26" s="391"/>
      <c r="C26" s="391"/>
      <c r="D26" s="391"/>
      <c r="E26" s="391"/>
      <c r="F26" s="391"/>
      <c r="G26" s="391"/>
      <c r="H26" s="391"/>
      <c r="I26" s="391"/>
      <c r="J26" s="391"/>
      <c r="K26" s="391"/>
      <c r="L26" s="391"/>
      <c r="M26" s="391"/>
      <c r="N26" s="391"/>
    </row>
    <row r="27" spans="2:14">
      <c r="B27" s="391"/>
      <c r="C27" s="391"/>
      <c r="D27" s="391"/>
      <c r="E27" s="391"/>
      <c r="F27" s="391"/>
      <c r="G27" s="391"/>
      <c r="H27" s="391"/>
      <c r="I27" s="391"/>
      <c r="J27" s="391"/>
      <c r="K27" s="391"/>
      <c r="L27" s="391"/>
      <c r="M27" s="391"/>
      <c r="N27" s="391"/>
    </row>
    <row r="28" spans="2:14">
      <c r="B28" s="391"/>
      <c r="C28" s="391"/>
      <c r="D28" s="391"/>
      <c r="E28" s="391"/>
      <c r="F28" s="391"/>
      <c r="G28" s="391"/>
      <c r="H28" s="391"/>
      <c r="I28" s="391"/>
      <c r="J28" s="391"/>
      <c r="K28" s="391"/>
      <c r="L28" s="391"/>
      <c r="M28" s="391"/>
      <c r="N28" s="391"/>
    </row>
    <row r="29" spans="2:14">
      <c r="B29" s="391"/>
      <c r="C29" s="391"/>
      <c r="D29" s="391"/>
      <c r="E29" s="391"/>
      <c r="F29" s="391"/>
      <c r="G29" s="391"/>
      <c r="H29" s="391"/>
      <c r="I29" s="391"/>
      <c r="J29" s="391"/>
      <c r="K29" s="391"/>
      <c r="L29" s="391"/>
      <c r="M29" s="391"/>
      <c r="N29" s="391"/>
    </row>
    <row r="30" spans="2:14">
      <c r="B30" s="391"/>
      <c r="C30" s="391"/>
      <c r="D30" s="391"/>
      <c r="E30" s="391"/>
      <c r="F30" s="391"/>
      <c r="G30" s="391"/>
      <c r="H30" s="391"/>
      <c r="I30" s="391"/>
      <c r="J30" s="391"/>
      <c r="K30" s="391"/>
      <c r="L30" s="391"/>
      <c r="M30" s="391"/>
      <c r="N30" s="391"/>
    </row>
    <row r="31" spans="2:14">
      <c r="B31" s="391"/>
      <c r="C31" s="391"/>
      <c r="D31" s="391"/>
      <c r="E31" s="391"/>
      <c r="F31" s="391"/>
      <c r="G31" s="391"/>
      <c r="H31" s="391"/>
      <c r="I31" s="391"/>
      <c r="J31" s="391"/>
      <c r="K31" s="391"/>
      <c r="L31" s="391"/>
      <c r="M31" s="391"/>
      <c r="N31" s="391"/>
    </row>
    <row r="32" spans="2:14">
      <c r="B32" s="391"/>
      <c r="C32" s="391"/>
      <c r="D32" s="391"/>
      <c r="E32" s="391"/>
      <c r="F32" s="391"/>
      <c r="G32" s="391"/>
      <c r="H32" s="391"/>
      <c r="I32" s="391"/>
      <c r="J32" s="391"/>
      <c r="K32" s="391"/>
      <c r="L32" s="391"/>
      <c r="M32" s="391"/>
      <c r="N32" s="391"/>
    </row>
    <row r="33" spans="2:14">
      <c r="B33" s="391"/>
      <c r="C33" s="391"/>
      <c r="D33" s="391"/>
      <c r="E33" s="391"/>
      <c r="F33" s="391"/>
      <c r="G33" s="391"/>
      <c r="H33" s="391"/>
      <c r="I33" s="391"/>
      <c r="J33" s="391"/>
      <c r="K33" s="391"/>
      <c r="L33" s="391"/>
      <c r="M33" s="391"/>
      <c r="N33" s="391"/>
    </row>
    <row r="34" spans="2:14">
      <c r="B34" s="391"/>
      <c r="C34" s="391"/>
      <c r="D34" s="391"/>
      <c r="E34" s="391"/>
      <c r="F34" s="391"/>
      <c r="G34" s="391"/>
      <c r="H34" s="391"/>
      <c r="I34" s="391"/>
      <c r="J34" s="391"/>
      <c r="K34" s="391"/>
      <c r="L34" s="391"/>
      <c r="M34" s="391"/>
      <c r="N34" s="391"/>
    </row>
    <row r="35" spans="2:14">
      <c r="B35" s="391"/>
      <c r="C35" s="391"/>
      <c r="D35" s="391"/>
      <c r="E35" s="391"/>
      <c r="F35" s="391"/>
      <c r="G35" s="391"/>
      <c r="H35" s="391"/>
      <c r="I35" s="391"/>
      <c r="J35" s="391"/>
      <c r="K35" s="391"/>
      <c r="L35" s="391"/>
      <c r="M35" s="391"/>
      <c r="N35" s="391"/>
    </row>
    <row r="36" spans="2:14">
      <c r="B36" s="391"/>
      <c r="C36" s="391"/>
      <c r="D36" s="391"/>
      <c r="E36" s="391"/>
      <c r="F36" s="391"/>
      <c r="G36" s="391"/>
      <c r="H36" s="391"/>
      <c r="I36" s="391"/>
      <c r="J36" s="391"/>
      <c r="K36" s="391"/>
      <c r="L36" s="391"/>
      <c r="M36" s="391"/>
      <c r="N36" s="391"/>
    </row>
    <row r="37" spans="2:14">
      <c r="B37" s="391"/>
      <c r="C37" s="391"/>
      <c r="D37" s="391"/>
      <c r="E37" s="391"/>
      <c r="F37" s="391"/>
      <c r="G37" s="391"/>
      <c r="H37" s="391"/>
      <c r="I37" s="391"/>
      <c r="J37" s="391"/>
      <c r="K37" s="391"/>
      <c r="L37" s="391"/>
      <c r="M37" s="391"/>
      <c r="N37" s="391"/>
    </row>
    <row r="38" spans="2:14">
      <c r="B38" s="391"/>
      <c r="C38" s="391"/>
      <c r="D38" s="391"/>
      <c r="E38" s="391"/>
      <c r="F38" s="391"/>
      <c r="G38" s="391"/>
      <c r="H38" s="391"/>
      <c r="I38" s="391"/>
      <c r="J38" s="391"/>
      <c r="K38" s="391"/>
      <c r="L38" s="391"/>
      <c r="M38" s="391"/>
      <c r="N38" s="391"/>
    </row>
    <row r="39" spans="2:14">
      <c r="B39" s="391"/>
      <c r="C39" s="391"/>
      <c r="D39" s="391"/>
      <c r="E39" s="391"/>
      <c r="F39" s="391"/>
      <c r="G39" s="391"/>
      <c r="H39" s="391"/>
      <c r="I39" s="391"/>
      <c r="J39" s="391"/>
      <c r="K39" s="391"/>
      <c r="L39" s="391"/>
      <c r="M39" s="391"/>
      <c r="N39" s="391"/>
    </row>
    <row r="40" spans="2:14">
      <c r="B40" s="391"/>
      <c r="C40" s="391"/>
      <c r="D40" s="391"/>
      <c r="E40" s="391"/>
      <c r="F40" s="391"/>
      <c r="G40" s="391"/>
      <c r="H40" s="391"/>
      <c r="I40" s="391"/>
      <c r="J40" s="391"/>
      <c r="K40" s="391"/>
      <c r="L40" s="391"/>
      <c r="M40" s="391"/>
      <c r="N40" s="391"/>
    </row>
    <row r="41" spans="2:14">
      <c r="B41" s="391"/>
      <c r="C41" s="391"/>
      <c r="D41" s="391"/>
      <c r="E41" s="391"/>
      <c r="F41" s="391"/>
      <c r="G41" s="391"/>
      <c r="H41" s="391"/>
      <c r="I41" s="391"/>
      <c r="J41" s="391"/>
      <c r="K41" s="391"/>
      <c r="L41" s="391"/>
      <c r="M41" s="391"/>
      <c r="N41" s="391"/>
    </row>
    <row r="42" spans="2:14">
      <c r="B42" s="391"/>
      <c r="C42" s="391"/>
      <c r="D42" s="391"/>
      <c r="E42" s="391"/>
      <c r="F42" s="391"/>
      <c r="G42" s="391"/>
      <c r="H42" s="391"/>
      <c r="I42" s="391"/>
      <c r="J42" s="391"/>
      <c r="K42" s="391"/>
      <c r="L42" s="391"/>
      <c r="M42" s="391"/>
      <c r="N42" s="391"/>
    </row>
    <row r="43" spans="2:14">
      <c r="B43" s="391"/>
      <c r="C43" s="391"/>
      <c r="D43" s="391"/>
      <c r="E43" s="391"/>
      <c r="F43" s="391"/>
      <c r="G43" s="391"/>
      <c r="H43" s="391"/>
      <c r="I43" s="391"/>
      <c r="J43" s="391"/>
      <c r="K43" s="391"/>
      <c r="L43" s="391"/>
      <c r="M43" s="391"/>
      <c r="N43" s="391"/>
    </row>
    <row r="44" spans="2:14">
      <c r="B44" s="391"/>
      <c r="C44" s="391"/>
      <c r="D44" s="391"/>
      <c r="E44" s="391"/>
      <c r="F44" s="391"/>
      <c r="G44" s="391"/>
      <c r="H44" s="391"/>
      <c r="I44" s="391"/>
      <c r="J44" s="391"/>
      <c r="K44" s="391"/>
      <c r="L44" s="391"/>
      <c r="M44" s="391"/>
      <c r="N44" s="391"/>
    </row>
    <row r="45" spans="2:14">
      <c r="B45" s="391"/>
      <c r="C45" s="391"/>
      <c r="D45" s="391"/>
      <c r="E45" s="391"/>
      <c r="F45" s="391"/>
      <c r="G45" s="391"/>
      <c r="H45" s="391"/>
      <c r="I45" s="391"/>
      <c r="J45" s="391"/>
      <c r="K45" s="391"/>
      <c r="L45" s="391"/>
      <c r="M45" s="391"/>
      <c r="N45" s="391"/>
    </row>
    <row r="46" spans="2:14">
      <c r="B46" s="391"/>
      <c r="C46" s="391"/>
      <c r="D46" s="391"/>
      <c r="E46" s="391"/>
      <c r="F46" s="391"/>
      <c r="G46" s="391"/>
      <c r="H46" s="391"/>
      <c r="I46" s="391"/>
      <c r="J46" s="391"/>
      <c r="K46" s="391"/>
      <c r="L46" s="391"/>
      <c r="M46" s="391"/>
      <c r="N46" s="391"/>
    </row>
    <row r="47" spans="2:14">
      <c r="B47" s="391"/>
      <c r="C47" s="391"/>
      <c r="D47" s="391"/>
      <c r="E47" s="391"/>
      <c r="F47" s="391"/>
      <c r="G47" s="391"/>
      <c r="H47" s="391"/>
      <c r="I47" s="391"/>
      <c r="J47" s="391"/>
      <c r="K47" s="391"/>
      <c r="L47" s="391"/>
      <c r="M47" s="391"/>
      <c r="N47" s="391"/>
    </row>
    <row r="48" spans="2:14">
      <c r="B48" s="391"/>
      <c r="C48" s="391"/>
      <c r="D48" s="391"/>
      <c r="E48" s="391"/>
      <c r="F48" s="391"/>
      <c r="G48" s="391"/>
      <c r="H48" s="391"/>
      <c r="I48" s="391"/>
      <c r="J48" s="391"/>
      <c r="K48" s="391"/>
      <c r="L48" s="391"/>
      <c r="M48" s="391"/>
      <c r="N48" s="391"/>
    </row>
    <row r="49" spans="2:14">
      <c r="B49" s="391"/>
      <c r="C49" s="391"/>
      <c r="D49" s="391"/>
      <c r="E49" s="391"/>
      <c r="F49" s="391"/>
      <c r="G49" s="391"/>
      <c r="H49" s="391"/>
      <c r="I49" s="391"/>
      <c r="J49" s="391"/>
      <c r="K49" s="391"/>
      <c r="L49" s="391"/>
      <c r="M49" s="391"/>
      <c r="N49" s="391"/>
    </row>
    <row r="50" spans="2:14">
      <c r="B50" s="391"/>
      <c r="C50" s="391"/>
      <c r="D50" s="391"/>
      <c r="E50" s="391"/>
      <c r="F50" s="391"/>
      <c r="G50" s="391"/>
      <c r="H50" s="391"/>
      <c r="I50" s="391"/>
      <c r="J50" s="391"/>
      <c r="K50" s="391"/>
      <c r="L50" s="391"/>
      <c r="M50" s="391"/>
      <c r="N50" s="391"/>
    </row>
    <row r="51" spans="2:14">
      <c r="B51" s="391"/>
      <c r="C51" s="391"/>
      <c r="D51" s="391"/>
      <c r="E51" s="391"/>
      <c r="F51" s="391"/>
      <c r="G51" s="391"/>
      <c r="H51" s="391"/>
      <c r="I51" s="391"/>
      <c r="J51" s="391"/>
      <c r="K51" s="391"/>
      <c r="L51" s="391"/>
      <c r="M51" s="391"/>
      <c r="N51" s="391"/>
    </row>
    <row r="52" spans="2:14">
      <c r="B52" s="391"/>
      <c r="C52" s="391"/>
      <c r="D52" s="391"/>
      <c r="E52" s="391"/>
      <c r="F52" s="391"/>
      <c r="G52" s="391"/>
      <c r="H52" s="391"/>
      <c r="I52" s="391"/>
      <c r="J52" s="391"/>
      <c r="K52" s="391"/>
      <c r="L52" s="391"/>
      <c r="M52" s="391"/>
      <c r="N52" s="391"/>
    </row>
    <row r="53" spans="2:14">
      <c r="B53" s="391"/>
      <c r="C53" s="391"/>
      <c r="D53" s="391"/>
      <c r="E53" s="391"/>
      <c r="F53" s="391"/>
      <c r="G53" s="391"/>
      <c r="H53" s="391"/>
      <c r="I53" s="391"/>
      <c r="J53" s="391"/>
      <c r="K53" s="391"/>
      <c r="L53" s="391"/>
      <c r="M53" s="391"/>
      <c r="N53" s="391"/>
    </row>
    <row r="54" spans="2:14">
      <c r="B54" s="391"/>
      <c r="C54" s="391"/>
      <c r="D54" s="391"/>
      <c r="E54" s="391"/>
      <c r="F54" s="391"/>
      <c r="G54" s="391"/>
      <c r="H54" s="391"/>
      <c r="I54" s="391"/>
      <c r="J54" s="391"/>
      <c r="K54" s="391"/>
      <c r="L54" s="391"/>
      <c r="M54" s="391"/>
      <c r="N54" s="391"/>
    </row>
    <row r="55" spans="2:14">
      <c r="B55" s="391"/>
      <c r="C55" s="391"/>
      <c r="D55" s="391"/>
      <c r="E55" s="391"/>
      <c r="F55" s="391"/>
      <c r="G55" s="391"/>
      <c r="H55" s="391"/>
      <c r="I55" s="391"/>
      <c r="J55" s="391"/>
      <c r="K55" s="391"/>
      <c r="L55" s="391"/>
      <c r="M55" s="391"/>
      <c r="N55" s="391"/>
    </row>
    <row r="56" spans="2:14">
      <c r="B56" s="391"/>
      <c r="C56" s="391"/>
      <c r="D56" s="391"/>
      <c r="E56" s="391"/>
      <c r="F56" s="391"/>
      <c r="G56" s="391"/>
      <c r="H56" s="391"/>
      <c r="I56" s="391"/>
      <c r="J56" s="391"/>
      <c r="K56" s="391"/>
      <c r="L56" s="391"/>
      <c r="M56" s="391"/>
      <c r="N56" s="391"/>
    </row>
    <row r="57" spans="2:14">
      <c r="B57" s="391"/>
      <c r="C57" s="391"/>
      <c r="D57" s="391"/>
      <c r="E57" s="391"/>
      <c r="F57" s="391"/>
      <c r="G57" s="391"/>
      <c r="H57" s="391"/>
      <c r="I57" s="391"/>
      <c r="J57" s="391"/>
      <c r="K57" s="391"/>
      <c r="L57" s="391"/>
      <c r="M57" s="391"/>
      <c r="N57" s="391"/>
    </row>
    <row r="58" spans="2:14">
      <c r="B58" s="391"/>
      <c r="C58" s="391"/>
      <c r="D58" s="391"/>
      <c r="E58" s="391"/>
      <c r="F58" s="391"/>
      <c r="G58" s="391"/>
      <c r="H58" s="391"/>
      <c r="I58" s="391"/>
      <c r="J58" s="391"/>
      <c r="K58" s="391"/>
      <c r="L58" s="391"/>
      <c r="M58" s="391"/>
      <c r="N58" s="391"/>
    </row>
    <row r="59" spans="2:14">
      <c r="B59" s="391"/>
      <c r="C59" s="391"/>
      <c r="D59" s="391"/>
      <c r="E59" s="391"/>
      <c r="F59" s="391"/>
      <c r="G59" s="391"/>
      <c r="H59" s="391"/>
      <c r="I59" s="391"/>
      <c r="J59" s="391"/>
      <c r="K59" s="391"/>
      <c r="L59" s="391"/>
      <c r="M59" s="391"/>
      <c r="N59" s="391"/>
    </row>
    <row r="60" spans="2:14">
      <c r="B60" s="391"/>
      <c r="C60" s="391"/>
      <c r="D60" s="391"/>
      <c r="E60" s="391"/>
      <c r="F60" s="391"/>
      <c r="G60" s="391"/>
      <c r="H60" s="391"/>
      <c r="I60" s="391"/>
      <c r="J60" s="391"/>
      <c r="K60" s="391"/>
      <c r="L60" s="391"/>
      <c r="M60" s="391"/>
      <c r="N60" s="391"/>
    </row>
    <row r="61" spans="2:14">
      <c r="B61" s="391"/>
      <c r="C61" s="391"/>
      <c r="D61" s="391"/>
      <c r="E61" s="391"/>
      <c r="F61" s="391"/>
      <c r="G61" s="391"/>
      <c r="H61" s="391"/>
      <c r="I61" s="391"/>
      <c r="J61" s="391"/>
      <c r="K61" s="391"/>
      <c r="L61" s="391"/>
      <c r="M61" s="391"/>
      <c r="N61" s="391"/>
    </row>
    <row r="62" spans="2:14">
      <c r="B62" s="391"/>
      <c r="C62" s="391"/>
      <c r="D62" s="391"/>
      <c r="E62" s="391"/>
      <c r="F62" s="391"/>
      <c r="G62" s="391"/>
      <c r="H62" s="391"/>
      <c r="I62" s="391"/>
      <c r="J62" s="391"/>
      <c r="K62" s="391"/>
      <c r="L62" s="391"/>
      <c r="M62" s="391"/>
      <c r="N62" s="391"/>
    </row>
  </sheetData>
  <mergeCells count="7">
    <mergeCell ref="B15:M15"/>
    <mergeCell ref="G4:H4"/>
    <mergeCell ref="J4:M4"/>
    <mergeCell ref="B11:M11"/>
    <mergeCell ref="B12:M12"/>
    <mergeCell ref="B13:M13"/>
    <mergeCell ref="B14:M14"/>
  </mergeCells>
  <conditionalFormatting sqref="C10">
    <cfRule type="expression" dxfId="20" priority="9" stopIfTrue="1">
      <formula>NOT(ISERROR(SEARCH("minim
(care prevede Limita Specificație)",C10)))</formula>
    </cfRule>
    <cfRule type="expression" dxfId="19" priority="10" stopIfTrue="1">
      <formula>NOT(ISERROR(SEARCH("maxim
(care prevede Limita Specificație)",C10)))</formula>
    </cfRule>
  </conditionalFormatting>
  <dataValidations count="1">
    <dataValidation type="list" allowBlank="1" showInputMessage="1" showErrorMessage="1" sqref="I8" xr:uid="{AA47713C-2893-4D12-B0FC-93295C88D29B}">
      <formula1>ia_in_considerare_incertitudinea_de_masurare__WIM</formula1>
    </dataValidation>
  </dataValidations>
  <hyperlinks>
    <hyperlink ref="B2" location="Cuprins!A1" display="Cuprins!A1" xr:uid="{E8D6E1CC-9F89-4D05-8DD8-55698E7F47C2}"/>
  </hyperlinks>
  <pageMargins left="0.25" right="0.25" top="0.75" bottom="0.90625000000000011" header="0.30000000000000004" footer="0.30000000000000004"/>
  <pageSetup paperSize="9" scale="75" fitToWidth="0" fitToHeight="0" orientation="landscape" r:id="rId1"/>
  <headerFooter>
    <oddHeader>&amp;L&amp;"-,Bold"Chimie si radioactivitate&amp;C&amp;"-,Bold"Matricea de corespondență a regulilor de decizie aplicate 
pentru încercările efectate de către IISPV</oddHeader>
    <oddFooter>&amp;L&amp;8Rez. = Rezultat analiza
"&lt;" = mai mic
"&gt;" = mai mare
"≥" = mai mare s-au egal
"≤" = mai mic sau egal&amp;CCod F4-PG13                                                     Ed I Rev 01 / Data 08.03.2021   &amp;RPag.&amp;P din &amp;N</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BF8101-5D61-4880-9F64-436795C81DF9}">
  <sheetPr>
    <tabColor theme="9" tint="-0.249977111117893"/>
  </sheetPr>
  <dimension ref="A1:N79"/>
  <sheetViews>
    <sheetView view="pageLayout" zoomScaleNormal="100" workbookViewId="0">
      <selection activeCell="B32" sqref="B32:M32"/>
    </sheetView>
  </sheetViews>
  <sheetFormatPr defaultRowHeight="15"/>
  <cols>
    <col min="1" max="1" width="23.85546875" style="307" customWidth="1"/>
    <col min="2" max="2" width="14.85546875" style="307" customWidth="1"/>
    <col min="3" max="3" width="19" style="307" customWidth="1"/>
    <col min="4" max="4" width="13.7109375" style="307" customWidth="1"/>
    <col min="5" max="5" width="11.42578125" style="307" customWidth="1"/>
    <col min="6" max="6" width="4.28515625" style="307" customWidth="1"/>
    <col min="7" max="7" width="10.42578125" style="308" customWidth="1"/>
    <col min="8" max="8" width="2.85546875" style="307" customWidth="1"/>
    <col min="9" max="9" width="12.140625" style="307" customWidth="1"/>
    <col min="10" max="10" width="15.7109375" style="307" customWidth="1"/>
    <col min="11" max="11" width="15.28515625" style="307" customWidth="1"/>
    <col min="12" max="12" width="16" style="307" customWidth="1"/>
    <col min="13" max="13" width="9.7109375" style="307" customWidth="1"/>
    <col min="14" max="14" width="15.42578125" style="307" customWidth="1"/>
    <col min="15" max="15" width="25.5703125" style="307" customWidth="1"/>
    <col min="16" max="16" width="14.7109375" style="307" customWidth="1"/>
    <col min="17" max="256" width="9.140625" style="307"/>
    <col min="257" max="257" width="23.85546875" style="307" customWidth="1"/>
    <col min="258" max="258" width="14.85546875" style="307" customWidth="1"/>
    <col min="259" max="259" width="19" style="307" customWidth="1"/>
    <col min="260" max="260" width="13.7109375" style="307" customWidth="1"/>
    <col min="261" max="261" width="11.42578125" style="307" customWidth="1"/>
    <col min="262" max="262" width="4.28515625" style="307" customWidth="1"/>
    <col min="263" max="263" width="10.42578125" style="307" customWidth="1"/>
    <col min="264" max="264" width="2.85546875" style="307" customWidth="1"/>
    <col min="265" max="265" width="12.140625" style="307" customWidth="1"/>
    <col min="266" max="266" width="15.7109375" style="307" customWidth="1"/>
    <col min="267" max="267" width="15.28515625" style="307" customWidth="1"/>
    <col min="268" max="268" width="16" style="307" customWidth="1"/>
    <col min="269" max="269" width="9.7109375" style="307" customWidth="1"/>
    <col min="270" max="270" width="15.42578125" style="307" customWidth="1"/>
    <col min="271" max="271" width="25.5703125" style="307" customWidth="1"/>
    <col min="272" max="272" width="14.7109375" style="307" customWidth="1"/>
    <col min="273" max="512" width="9.140625" style="307"/>
    <col min="513" max="513" width="23.85546875" style="307" customWidth="1"/>
    <col min="514" max="514" width="14.85546875" style="307" customWidth="1"/>
    <col min="515" max="515" width="19" style="307" customWidth="1"/>
    <col min="516" max="516" width="13.7109375" style="307" customWidth="1"/>
    <col min="517" max="517" width="11.42578125" style="307" customWidth="1"/>
    <col min="518" max="518" width="4.28515625" style="307" customWidth="1"/>
    <col min="519" max="519" width="10.42578125" style="307" customWidth="1"/>
    <col min="520" max="520" width="2.85546875" style="307" customWidth="1"/>
    <col min="521" max="521" width="12.140625" style="307" customWidth="1"/>
    <col min="522" max="522" width="15.7109375" style="307" customWidth="1"/>
    <col min="523" max="523" width="15.28515625" style="307" customWidth="1"/>
    <col min="524" max="524" width="16" style="307" customWidth="1"/>
    <col min="525" max="525" width="9.7109375" style="307" customWidth="1"/>
    <col min="526" max="526" width="15.42578125" style="307" customWidth="1"/>
    <col min="527" max="527" width="25.5703125" style="307" customWidth="1"/>
    <col min="528" max="528" width="14.7109375" style="307" customWidth="1"/>
    <col min="529" max="768" width="9.140625" style="307"/>
    <col min="769" max="769" width="23.85546875" style="307" customWidth="1"/>
    <col min="770" max="770" width="14.85546875" style="307" customWidth="1"/>
    <col min="771" max="771" width="19" style="307" customWidth="1"/>
    <col min="772" max="772" width="13.7109375" style="307" customWidth="1"/>
    <col min="773" max="773" width="11.42578125" style="307" customWidth="1"/>
    <col min="774" max="774" width="4.28515625" style="307" customWidth="1"/>
    <col min="775" max="775" width="10.42578125" style="307" customWidth="1"/>
    <col min="776" max="776" width="2.85546875" style="307" customWidth="1"/>
    <col min="777" max="777" width="12.140625" style="307" customWidth="1"/>
    <col min="778" max="778" width="15.7109375" style="307" customWidth="1"/>
    <col min="779" max="779" width="15.28515625" style="307" customWidth="1"/>
    <col min="780" max="780" width="16" style="307" customWidth="1"/>
    <col min="781" max="781" width="9.7109375" style="307" customWidth="1"/>
    <col min="782" max="782" width="15.42578125" style="307" customWidth="1"/>
    <col min="783" max="783" width="25.5703125" style="307" customWidth="1"/>
    <col min="784" max="784" width="14.7109375" style="307" customWidth="1"/>
    <col min="785" max="1024" width="9.140625" style="307"/>
    <col min="1025" max="1025" width="23.85546875" style="307" customWidth="1"/>
    <col min="1026" max="1026" width="14.85546875" style="307" customWidth="1"/>
    <col min="1027" max="1027" width="19" style="307" customWidth="1"/>
    <col min="1028" max="1028" width="13.7109375" style="307" customWidth="1"/>
    <col min="1029" max="1029" width="11.42578125" style="307" customWidth="1"/>
    <col min="1030" max="1030" width="4.28515625" style="307" customWidth="1"/>
    <col min="1031" max="1031" width="10.42578125" style="307" customWidth="1"/>
    <col min="1032" max="1032" width="2.85546875" style="307" customWidth="1"/>
    <col min="1033" max="1033" width="12.140625" style="307" customWidth="1"/>
    <col min="1034" max="1034" width="15.7109375" style="307" customWidth="1"/>
    <col min="1035" max="1035" width="15.28515625" style="307" customWidth="1"/>
    <col min="1036" max="1036" width="16" style="307" customWidth="1"/>
    <col min="1037" max="1037" width="9.7109375" style="307" customWidth="1"/>
    <col min="1038" max="1038" width="15.42578125" style="307" customWidth="1"/>
    <col min="1039" max="1039" width="25.5703125" style="307" customWidth="1"/>
    <col min="1040" max="1040" width="14.7109375" style="307" customWidth="1"/>
    <col min="1041" max="1280" width="9.140625" style="307"/>
    <col min="1281" max="1281" width="23.85546875" style="307" customWidth="1"/>
    <col min="1282" max="1282" width="14.85546875" style="307" customWidth="1"/>
    <col min="1283" max="1283" width="19" style="307" customWidth="1"/>
    <col min="1284" max="1284" width="13.7109375" style="307" customWidth="1"/>
    <col min="1285" max="1285" width="11.42578125" style="307" customWidth="1"/>
    <col min="1286" max="1286" width="4.28515625" style="307" customWidth="1"/>
    <col min="1287" max="1287" width="10.42578125" style="307" customWidth="1"/>
    <col min="1288" max="1288" width="2.85546875" style="307" customWidth="1"/>
    <col min="1289" max="1289" width="12.140625" style="307" customWidth="1"/>
    <col min="1290" max="1290" width="15.7109375" style="307" customWidth="1"/>
    <col min="1291" max="1291" width="15.28515625" style="307" customWidth="1"/>
    <col min="1292" max="1292" width="16" style="307" customWidth="1"/>
    <col min="1293" max="1293" width="9.7109375" style="307" customWidth="1"/>
    <col min="1294" max="1294" width="15.42578125" style="307" customWidth="1"/>
    <col min="1295" max="1295" width="25.5703125" style="307" customWidth="1"/>
    <col min="1296" max="1296" width="14.7109375" style="307" customWidth="1"/>
    <col min="1297" max="1536" width="9.140625" style="307"/>
    <col min="1537" max="1537" width="23.85546875" style="307" customWidth="1"/>
    <col min="1538" max="1538" width="14.85546875" style="307" customWidth="1"/>
    <col min="1539" max="1539" width="19" style="307" customWidth="1"/>
    <col min="1540" max="1540" width="13.7109375" style="307" customWidth="1"/>
    <col min="1541" max="1541" width="11.42578125" style="307" customWidth="1"/>
    <col min="1542" max="1542" width="4.28515625" style="307" customWidth="1"/>
    <col min="1543" max="1543" width="10.42578125" style="307" customWidth="1"/>
    <col min="1544" max="1544" width="2.85546875" style="307" customWidth="1"/>
    <col min="1545" max="1545" width="12.140625" style="307" customWidth="1"/>
    <col min="1546" max="1546" width="15.7109375" style="307" customWidth="1"/>
    <col min="1547" max="1547" width="15.28515625" style="307" customWidth="1"/>
    <col min="1548" max="1548" width="16" style="307" customWidth="1"/>
    <col min="1549" max="1549" width="9.7109375" style="307" customWidth="1"/>
    <col min="1550" max="1550" width="15.42578125" style="307" customWidth="1"/>
    <col min="1551" max="1551" width="25.5703125" style="307" customWidth="1"/>
    <col min="1552" max="1552" width="14.7109375" style="307" customWidth="1"/>
    <col min="1553" max="1792" width="9.140625" style="307"/>
    <col min="1793" max="1793" width="23.85546875" style="307" customWidth="1"/>
    <col min="1794" max="1794" width="14.85546875" style="307" customWidth="1"/>
    <col min="1795" max="1795" width="19" style="307" customWidth="1"/>
    <col min="1796" max="1796" width="13.7109375" style="307" customWidth="1"/>
    <col min="1797" max="1797" width="11.42578125" style="307" customWidth="1"/>
    <col min="1798" max="1798" width="4.28515625" style="307" customWidth="1"/>
    <col min="1799" max="1799" width="10.42578125" style="307" customWidth="1"/>
    <col min="1800" max="1800" width="2.85546875" style="307" customWidth="1"/>
    <col min="1801" max="1801" width="12.140625" style="307" customWidth="1"/>
    <col min="1802" max="1802" width="15.7109375" style="307" customWidth="1"/>
    <col min="1803" max="1803" width="15.28515625" style="307" customWidth="1"/>
    <col min="1804" max="1804" width="16" style="307" customWidth="1"/>
    <col min="1805" max="1805" width="9.7109375" style="307" customWidth="1"/>
    <col min="1806" max="1806" width="15.42578125" style="307" customWidth="1"/>
    <col min="1807" max="1807" width="25.5703125" style="307" customWidth="1"/>
    <col min="1808" max="1808" width="14.7109375" style="307" customWidth="1"/>
    <col min="1809" max="2048" width="9.140625" style="307"/>
    <col min="2049" max="2049" width="23.85546875" style="307" customWidth="1"/>
    <col min="2050" max="2050" width="14.85546875" style="307" customWidth="1"/>
    <col min="2051" max="2051" width="19" style="307" customWidth="1"/>
    <col min="2052" max="2052" width="13.7109375" style="307" customWidth="1"/>
    <col min="2053" max="2053" width="11.42578125" style="307" customWidth="1"/>
    <col min="2054" max="2054" width="4.28515625" style="307" customWidth="1"/>
    <col min="2055" max="2055" width="10.42578125" style="307" customWidth="1"/>
    <col min="2056" max="2056" width="2.85546875" style="307" customWidth="1"/>
    <col min="2057" max="2057" width="12.140625" style="307" customWidth="1"/>
    <col min="2058" max="2058" width="15.7109375" style="307" customWidth="1"/>
    <col min="2059" max="2059" width="15.28515625" style="307" customWidth="1"/>
    <col min="2060" max="2060" width="16" style="307" customWidth="1"/>
    <col min="2061" max="2061" width="9.7109375" style="307" customWidth="1"/>
    <col min="2062" max="2062" width="15.42578125" style="307" customWidth="1"/>
    <col min="2063" max="2063" width="25.5703125" style="307" customWidth="1"/>
    <col min="2064" max="2064" width="14.7109375" style="307" customWidth="1"/>
    <col min="2065" max="2304" width="9.140625" style="307"/>
    <col min="2305" max="2305" width="23.85546875" style="307" customWidth="1"/>
    <col min="2306" max="2306" width="14.85546875" style="307" customWidth="1"/>
    <col min="2307" max="2307" width="19" style="307" customWidth="1"/>
    <col min="2308" max="2308" width="13.7109375" style="307" customWidth="1"/>
    <col min="2309" max="2309" width="11.42578125" style="307" customWidth="1"/>
    <col min="2310" max="2310" width="4.28515625" style="307" customWidth="1"/>
    <col min="2311" max="2311" width="10.42578125" style="307" customWidth="1"/>
    <col min="2312" max="2312" width="2.85546875" style="307" customWidth="1"/>
    <col min="2313" max="2313" width="12.140625" style="307" customWidth="1"/>
    <col min="2314" max="2314" width="15.7109375" style="307" customWidth="1"/>
    <col min="2315" max="2315" width="15.28515625" style="307" customWidth="1"/>
    <col min="2316" max="2316" width="16" style="307" customWidth="1"/>
    <col min="2317" max="2317" width="9.7109375" style="307" customWidth="1"/>
    <col min="2318" max="2318" width="15.42578125" style="307" customWidth="1"/>
    <col min="2319" max="2319" width="25.5703125" style="307" customWidth="1"/>
    <col min="2320" max="2320" width="14.7109375" style="307" customWidth="1"/>
    <col min="2321" max="2560" width="9.140625" style="307"/>
    <col min="2561" max="2561" width="23.85546875" style="307" customWidth="1"/>
    <col min="2562" max="2562" width="14.85546875" style="307" customWidth="1"/>
    <col min="2563" max="2563" width="19" style="307" customWidth="1"/>
    <col min="2564" max="2564" width="13.7109375" style="307" customWidth="1"/>
    <col min="2565" max="2565" width="11.42578125" style="307" customWidth="1"/>
    <col min="2566" max="2566" width="4.28515625" style="307" customWidth="1"/>
    <col min="2567" max="2567" width="10.42578125" style="307" customWidth="1"/>
    <col min="2568" max="2568" width="2.85546875" style="307" customWidth="1"/>
    <col min="2569" max="2569" width="12.140625" style="307" customWidth="1"/>
    <col min="2570" max="2570" width="15.7109375" style="307" customWidth="1"/>
    <col min="2571" max="2571" width="15.28515625" style="307" customWidth="1"/>
    <col min="2572" max="2572" width="16" style="307" customWidth="1"/>
    <col min="2573" max="2573" width="9.7109375" style="307" customWidth="1"/>
    <col min="2574" max="2574" width="15.42578125" style="307" customWidth="1"/>
    <col min="2575" max="2575" width="25.5703125" style="307" customWidth="1"/>
    <col min="2576" max="2576" width="14.7109375" style="307" customWidth="1"/>
    <col min="2577" max="2816" width="9.140625" style="307"/>
    <col min="2817" max="2817" width="23.85546875" style="307" customWidth="1"/>
    <col min="2818" max="2818" width="14.85546875" style="307" customWidth="1"/>
    <col min="2819" max="2819" width="19" style="307" customWidth="1"/>
    <col min="2820" max="2820" width="13.7109375" style="307" customWidth="1"/>
    <col min="2821" max="2821" width="11.42578125" style="307" customWidth="1"/>
    <col min="2822" max="2822" width="4.28515625" style="307" customWidth="1"/>
    <col min="2823" max="2823" width="10.42578125" style="307" customWidth="1"/>
    <col min="2824" max="2824" width="2.85546875" style="307" customWidth="1"/>
    <col min="2825" max="2825" width="12.140625" style="307" customWidth="1"/>
    <col min="2826" max="2826" width="15.7109375" style="307" customWidth="1"/>
    <col min="2827" max="2827" width="15.28515625" style="307" customWidth="1"/>
    <col min="2828" max="2828" width="16" style="307" customWidth="1"/>
    <col min="2829" max="2829" width="9.7109375" style="307" customWidth="1"/>
    <col min="2830" max="2830" width="15.42578125" style="307" customWidth="1"/>
    <col min="2831" max="2831" width="25.5703125" style="307" customWidth="1"/>
    <col min="2832" max="2832" width="14.7109375" style="307" customWidth="1"/>
    <col min="2833" max="3072" width="9.140625" style="307"/>
    <col min="3073" max="3073" width="23.85546875" style="307" customWidth="1"/>
    <col min="3074" max="3074" width="14.85546875" style="307" customWidth="1"/>
    <col min="3075" max="3075" width="19" style="307" customWidth="1"/>
    <col min="3076" max="3076" width="13.7109375" style="307" customWidth="1"/>
    <col min="3077" max="3077" width="11.42578125" style="307" customWidth="1"/>
    <col min="3078" max="3078" width="4.28515625" style="307" customWidth="1"/>
    <col min="3079" max="3079" width="10.42578125" style="307" customWidth="1"/>
    <col min="3080" max="3080" width="2.85546875" style="307" customWidth="1"/>
    <col min="3081" max="3081" width="12.140625" style="307" customWidth="1"/>
    <col min="3082" max="3082" width="15.7109375" style="307" customWidth="1"/>
    <col min="3083" max="3083" width="15.28515625" style="307" customWidth="1"/>
    <col min="3084" max="3084" width="16" style="307" customWidth="1"/>
    <col min="3085" max="3085" width="9.7109375" style="307" customWidth="1"/>
    <col min="3086" max="3086" width="15.42578125" style="307" customWidth="1"/>
    <col min="3087" max="3087" width="25.5703125" style="307" customWidth="1"/>
    <col min="3088" max="3088" width="14.7109375" style="307" customWidth="1"/>
    <col min="3089" max="3328" width="9.140625" style="307"/>
    <col min="3329" max="3329" width="23.85546875" style="307" customWidth="1"/>
    <col min="3330" max="3330" width="14.85546875" style="307" customWidth="1"/>
    <col min="3331" max="3331" width="19" style="307" customWidth="1"/>
    <col min="3332" max="3332" width="13.7109375" style="307" customWidth="1"/>
    <col min="3333" max="3333" width="11.42578125" style="307" customWidth="1"/>
    <col min="3334" max="3334" width="4.28515625" style="307" customWidth="1"/>
    <col min="3335" max="3335" width="10.42578125" style="307" customWidth="1"/>
    <col min="3336" max="3336" width="2.85546875" style="307" customWidth="1"/>
    <col min="3337" max="3337" width="12.140625" style="307" customWidth="1"/>
    <col min="3338" max="3338" width="15.7109375" style="307" customWidth="1"/>
    <col min="3339" max="3339" width="15.28515625" style="307" customWidth="1"/>
    <col min="3340" max="3340" width="16" style="307" customWidth="1"/>
    <col min="3341" max="3341" width="9.7109375" style="307" customWidth="1"/>
    <col min="3342" max="3342" width="15.42578125" style="307" customWidth="1"/>
    <col min="3343" max="3343" width="25.5703125" style="307" customWidth="1"/>
    <col min="3344" max="3344" width="14.7109375" style="307" customWidth="1"/>
    <col min="3345" max="3584" width="9.140625" style="307"/>
    <col min="3585" max="3585" width="23.85546875" style="307" customWidth="1"/>
    <col min="3586" max="3586" width="14.85546875" style="307" customWidth="1"/>
    <col min="3587" max="3587" width="19" style="307" customWidth="1"/>
    <col min="3588" max="3588" width="13.7109375" style="307" customWidth="1"/>
    <col min="3589" max="3589" width="11.42578125" style="307" customWidth="1"/>
    <col min="3590" max="3590" width="4.28515625" style="307" customWidth="1"/>
    <col min="3591" max="3591" width="10.42578125" style="307" customWidth="1"/>
    <col min="3592" max="3592" width="2.85546875" style="307" customWidth="1"/>
    <col min="3593" max="3593" width="12.140625" style="307" customWidth="1"/>
    <col min="3594" max="3594" width="15.7109375" style="307" customWidth="1"/>
    <col min="3595" max="3595" width="15.28515625" style="307" customWidth="1"/>
    <col min="3596" max="3596" width="16" style="307" customWidth="1"/>
    <col min="3597" max="3597" width="9.7109375" style="307" customWidth="1"/>
    <col min="3598" max="3598" width="15.42578125" style="307" customWidth="1"/>
    <col min="3599" max="3599" width="25.5703125" style="307" customWidth="1"/>
    <col min="3600" max="3600" width="14.7109375" style="307" customWidth="1"/>
    <col min="3601" max="3840" width="9.140625" style="307"/>
    <col min="3841" max="3841" width="23.85546875" style="307" customWidth="1"/>
    <col min="3842" max="3842" width="14.85546875" style="307" customWidth="1"/>
    <col min="3843" max="3843" width="19" style="307" customWidth="1"/>
    <col min="3844" max="3844" width="13.7109375" style="307" customWidth="1"/>
    <col min="3845" max="3845" width="11.42578125" style="307" customWidth="1"/>
    <col min="3846" max="3846" width="4.28515625" style="307" customWidth="1"/>
    <col min="3847" max="3847" width="10.42578125" style="307" customWidth="1"/>
    <col min="3848" max="3848" width="2.85546875" style="307" customWidth="1"/>
    <col min="3849" max="3849" width="12.140625" style="307" customWidth="1"/>
    <col min="3850" max="3850" width="15.7109375" style="307" customWidth="1"/>
    <col min="3851" max="3851" width="15.28515625" style="307" customWidth="1"/>
    <col min="3852" max="3852" width="16" style="307" customWidth="1"/>
    <col min="3853" max="3853" width="9.7109375" style="307" customWidth="1"/>
    <col min="3854" max="3854" width="15.42578125" style="307" customWidth="1"/>
    <col min="3855" max="3855" width="25.5703125" style="307" customWidth="1"/>
    <col min="3856" max="3856" width="14.7109375" style="307" customWidth="1"/>
    <col min="3857" max="4096" width="9.140625" style="307"/>
    <col min="4097" max="4097" width="23.85546875" style="307" customWidth="1"/>
    <col min="4098" max="4098" width="14.85546875" style="307" customWidth="1"/>
    <col min="4099" max="4099" width="19" style="307" customWidth="1"/>
    <col min="4100" max="4100" width="13.7109375" style="307" customWidth="1"/>
    <col min="4101" max="4101" width="11.42578125" style="307" customWidth="1"/>
    <col min="4102" max="4102" width="4.28515625" style="307" customWidth="1"/>
    <col min="4103" max="4103" width="10.42578125" style="307" customWidth="1"/>
    <col min="4104" max="4104" width="2.85546875" style="307" customWidth="1"/>
    <col min="4105" max="4105" width="12.140625" style="307" customWidth="1"/>
    <col min="4106" max="4106" width="15.7109375" style="307" customWidth="1"/>
    <col min="4107" max="4107" width="15.28515625" style="307" customWidth="1"/>
    <col min="4108" max="4108" width="16" style="307" customWidth="1"/>
    <col min="4109" max="4109" width="9.7109375" style="307" customWidth="1"/>
    <col min="4110" max="4110" width="15.42578125" style="307" customWidth="1"/>
    <col min="4111" max="4111" width="25.5703125" style="307" customWidth="1"/>
    <col min="4112" max="4112" width="14.7109375" style="307" customWidth="1"/>
    <col min="4113" max="4352" width="9.140625" style="307"/>
    <col min="4353" max="4353" width="23.85546875" style="307" customWidth="1"/>
    <col min="4354" max="4354" width="14.85546875" style="307" customWidth="1"/>
    <col min="4355" max="4355" width="19" style="307" customWidth="1"/>
    <col min="4356" max="4356" width="13.7109375" style="307" customWidth="1"/>
    <col min="4357" max="4357" width="11.42578125" style="307" customWidth="1"/>
    <col min="4358" max="4358" width="4.28515625" style="307" customWidth="1"/>
    <col min="4359" max="4359" width="10.42578125" style="307" customWidth="1"/>
    <col min="4360" max="4360" width="2.85546875" style="307" customWidth="1"/>
    <col min="4361" max="4361" width="12.140625" style="307" customWidth="1"/>
    <col min="4362" max="4362" width="15.7109375" style="307" customWidth="1"/>
    <col min="4363" max="4363" width="15.28515625" style="307" customWidth="1"/>
    <col min="4364" max="4364" width="16" style="307" customWidth="1"/>
    <col min="4365" max="4365" width="9.7109375" style="307" customWidth="1"/>
    <col min="4366" max="4366" width="15.42578125" style="307" customWidth="1"/>
    <col min="4367" max="4367" width="25.5703125" style="307" customWidth="1"/>
    <col min="4368" max="4368" width="14.7109375" style="307" customWidth="1"/>
    <col min="4369" max="4608" width="9.140625" style="307"/>
    <col min="4609" max="4609" width="23.85546875" style="307" customWidth="1"/>
    <col min="4610" max="4610" width="14.85546875" style="307" customWidth="1"/>
    <col min="4611" max="4611" width="19" style="307" customWidth="1"/>
    <col min="4612" max="4612" width="13.7109375" style="307" customWidth="1"/>
    <col min="4613" max="4613" width="11.42578125" style="307" customWidth="1"/>
    <col min="4614" max="4614" width="4.28515625" style="307" customWidth="1"/>
    <col min="4615" max="4615" width="10.42578125" style="307" customWidth="1"/>
    <col min="4616" max="4616" width="2.85546875" style="307" customWidth="1"/>
    <col min="4617" max="4617" width="12.140625" style="307" customWidth="1"/>
    <col min="4618" max="4618" width="15.7109375" style="307" customWidth="1"/>
    <col min="4619" max="4619" width="15.28515625" style="307" customWidth="1"/>
    <col min="4620" max="4620" width="16" style="307" customWidth="1"/>
    <col min="4621" max="4621" width="9.7109375" style="307" customWidth="1"/>
    <col min="4622" max="4622" width="15.42578125" style="307" customWidth="1"/>
    <col min="4623" max="4623" width="25.5703125" style="307" customWidth="1"/>
    <col min="4624" max="4624" width="14.7109375" style="307" customWidth="1"/>
    <col min="4625" max="4864" width="9.140625" style="307"/>
    <col min="4865" max="4865" width="23.85546875" style="307" customWidth="1"/>
    <col min="4866" max="4866" width="14.85546875" style="307" customWidth="1"/>
    <col min="4867" max="4867" width="19" style="307" customWidth="1"/>
    <col min="4868" max="4868" width="13.7109375" style="307" customWidth="1"/>
    <col min="4869" max="4869" width="11.42578125" style="307" customWidth="1"/>
    <col min="4870" max="4870" width="4.28515625" style="307" customWidth="1"/>
    <col min="4871" max="4871" width="10.42578125" style="307" customWidth="1"/>
    <col min="4872" max="4872" width="2.85546875" style="307" customWidth="1"/>
    <col min="4873" max="4873" width="12.140625" style="307" customWidth="1"/>
    <col min="4874" max="4874" width="15.7109375" style="307" customWidth="1"/>
    <col min="4875" max="4875" width="15.28515625" style="307" customWidth="1"/>
    <col min="4876" max="4876" width="16" style="307" customWidth="1"/>
    <col min="4877" max="4877" width="9.7109375" style="307" customWidth="1"/>
    <col min="4878" max="4878" width="15.42578125" style="307" customWidth="1"/>
    <col min="4879" max="4879" width="25.5703125" style="307" customWidth="1"/>
    <col min="4880" max="4880" width="14.7109375" style="307" customWidth="1"/>
    <col min="4881" max="5120" width="9.140625" style="307"/>
    <col min="5121" max="5121" width="23.85546875" style="307" customWidth="1"/>
    <col min="5122" max="5122" width="14.85546875" style="307" customWidth="1"/>
    <col min="5123" max="5123" width="19" style="307" customWidth="1"/>
    <col min="5124" max="5124" width="13.7109375" style="307" customWidth="1"/>
    <col min="5125" max="5125" width="11.42578125" style="307" customWidth="1"/>
    <col min="5126" max="5126" width="4.28515625" style="307" customWidth="1"/>
    <col min="5127" max="5127" width="10.42578125" style="307" customWidth="1"/>
    <col min="5128" max="5128" width="2.85546875" style="307" customWidth="1"/>
    <col min="5129" max="5129" width="12.140625" style="307" customWidth="1"/>
    <col min="5130" max="5130" width="15.7109375" style="307" customWidth="1"/>
    <col min="5131" max="5131" width="15.28515625" style="307" customWidth="1"/>
    <col min="5132" max="5132" width="16" style="307" customWidth="1"/>
    <col min="5133" max="5133" width="9.7109375" style="307" customWidth="1"/>
    <col min="5134" max="5134" width="15.42578125" style="307" customWidth="1"/>
    <col min="5135" max="5135" width="25.5703125" style="307" customWidth="1"/>
    <col min="5136" max="5136" width="14.7109375" style="307" customWidth="1"/>
    <col min="5137" max="5376" width="9.140625" style="307"/>
    <col min="5377" max="5377" width="23.85546875" style="307" customWidth="1"/>
    <col min="5378" max="5378" width="14.85546875" style="307" customWidth="1"/>
    <col min="5379" max="5379" width="19" style="307" customWidth="1"/>
    <col min="5380" max="5380" width="13.7109375" style="307" customWidth="1"/>
    <col min="5381" max="5381" width="11.42578125" style="307" customWidth="1"/>
    <col min="5382" max="5382" width="4.28515625" style="307" customWidth="1"/>
    <col min="5383" max="5383" width="10.42578125" style="307" customWidth="1"/>
    <col min="5384" max="5384" width="2.85546875" style="307" customWidth="1"/>
    <col min="5385" max="5385" width="12.140625" style="307" customWidth="1"/>
    <col min="5386" max="5386" width="15.7109375" style="307" customWidth="1"/>
    <col min="5387" max="5387" width="15.28515625" style="307" customWidth="1"/>
    <col min="5388" max="5388" width="16" style="307" customWidth="1"/>
    <col min="5389" max="5389" width="9.7109375" style="307" customWidth="1"/>
    <col min="5390" max="5390" width="15.42578125" style="307" customWidth="1"/>
    <col min="5391" max="5391" width="25.5703125" style="307" customWidth="1"/>
    <col min="5392" max="5392" width="14.7109375" style="307" customWidth="1"/>
    <col min="5393" max="5632" width="9.140625" style="307"/>
    <col min="5633" max="5633" width="23.85546875" style="307" customWidth="1"/>
    <col min="5634" max="5634" width="14.85546875" style="307" customWidth="1"/>
    <col min="5635" max="5635" width="19" style="307" customWidth="1"/>
    <col min="5636" max="5636" width="13.7109375" style="307" customWidth="1"/>
    <col min="5637" max="5637" width="11.42578125" style="307" customWidth="1"/>
    <col min="5638" max="5638" width="4.28515625" style="307" customWidth="1"/>
    <col min="5639" max="5639" width="10.42578125" style="307" customWidth="1"/>
    <col min="5640" max="5640" width="2.85546875" style="307" customWidth="1"/>
    <col min="5641" max="5641" width="12.140625" style="307" customWidth="1"/>
    <col min="5642" max="5642" width="15.7109375" style="307" customWidth="1"/>
    <col min="5643" max="5643" width="15.28515625" style="307" customWidth="1"/>
    <col min="5644" max="5644" width="16" style="307" customWidth="1"/>
    <col min="5645" max="5645" width="9.7109375" style="307" customWidth="1"/>
    <col min="5646" max="5646" width="15.42578125" style="307" customWidth="1"/>
    <col min="5647" max="5647" width="25.5703125" style="307" customWidth="1"/>
    <col min="5648" max="5648" width="14.7109375" style="307" customWidth="1"/>
    <col min="5649" max="5888" width="9.140625" style="307"/>
    <col min="5889" max="5889" width="23.85546875" style="307" customWidth="1"/>
    <col min="5890" max="5890" width="14.85546875" style="307" customWidth="1"/>
    <col min="5891" max="5891" width="19" style="307" customWidth="1"/>
    <col min="5892" max="5892" width="13.7109375" style="307" customWidth="1"/>
    <col min="5893" max="5893" width="11.42578125" style="307" customWidth="1"/>
    <col min="5894" max="5894" width="4.28515625" style="307" customWidth="1"/>
    <col min="5895" max="5895" width="10.42578125" style="307" customWidth="1"/>
    <col min="5896" max="5896" width="2.85546875" style="307" customWidth="1"/>
    <col min="5897" max="5897" width="12.140625" style="307" customWidth="1"/>
    <col min="5898" max="5898" width="15.7109375" style="307" customWidth="1"/>
    <col min="5899" max="5899" width="15.28515625" style="307" customWidth="1"/>
    <col min="5900" max="5900" width="16" style="307" customWidth="1"/>
    <col min="5901" max="5901" width="9.7109375" style="307" customWidth="1"/>
    <col min="5902" max="5902" width="15.42578125" style="307" customWidth="1"/>
    <col min="5903" max="5903" width="25.5703125" style="307" customWidth="1"/>
    <col min="5904" max="5904" width="14.7109375" style="307" customWidth="1"/>
    <col min="5905" max="6144" width="9.140625" style="307"/>
    <col min="6145" max="6145" width="23.85546875" style="307" customWidth="1"/>
    <col min="6146" max="6146" width="14.85546875" style="307" customWidth="1"/>
    <col min="6147" max="6147" width="19" style="307" customWidth="1"/>
    <col min="6148" max="6148" width="13.7109375" style="307" customWidth="1"/>
    <col min="6149" max="6149" width="11.42578125" style="307" customWidth="1"/>
    <col min="6150" max="6150" width="4.28515625" style="307" customWidth="1"/>
    <col min="6151" max="6151" width="10.42578125" style="307" customWidth="1"/>
    <col min="6152" max="6152" width="2.85546875" style="307" customWidth="1"/>
    <col min="6153" max="6153" width="12.140625" style="307" customWidth="1"/>
    <col min="6154" max="6154" width="15.7109375" style="307" customWidth="1"/>
    <col min="6155" max="6155" width="15.28515625" style="307" customWidth="1"/>
    <col min="6156" max="6156" width="16" style="307" customWidth="1"/>
    <col min="6157" max="6157" width="9.7109375" style="307" customWidth="1"/>
    <col min="6158" max="6158" width="15.42578125" style="307" customWidth="1"/>
    <col min="6159" max="6159" width="25.5703125" style="307" customWidth="1"/>
    <col min="6160" max="6160" width="14.7109375" style="307" customWidth="1"/>
    <col min="6161" max="6400" width="9.140625" style="307"/>
    <col min="6401" max="6401" width="23.85546875" style="307" customWidth="1"/>
    <col min="6402" max="6402" width="14.85546875" style="307" customWidth="1"/>
    <col min="6403" max="6403" width="19" style="307" customWidth="1"/>
    <col min="6404" max="6404" width="13.7109375" style="307" customWidth="1"/>
    <col min="6405" max="6405" width="11.42578125" style="307" customWidth="1"/>
    <col min="6406" max="6406" width="4.28515625" style="307" customWidth="1"/>
    <col min="6407" max="6407" width="10.42578125" style="307" customWidth="1"/>
    <col min="6408" max="6408" width="2.85546875" style="307" customWidth="1"/>
    <col min="6409" max="6409" width="12.140625" style="307" customWidth="1"/>
    <col min="6410" max="6410" width="15.7109375" style="307" customWidth="1"/>
    <col min="6411" max="6411" width="15.28515625" style="307" customWidth="1"/>
    <col min="6412" max="6412" width="16" style="307" customWidth="1"/>
    <col min="6413" max="6413" width="9.7109375" style="307" customWidth="1"/>
    <col min="6414" max="6414" width="15.42578125" style="307" customWidth="1"/>
    <col min="6415" max="6415" width="25.5703125" style="307" customWidth="1"/>
    <col min="6416" max="6416" width="14.7109375" style="307" customWidth="1"/>
    <col min="6417" max="6656" width="9.140625" style="307"/>
    <col min="6657" max="6657" width="23.85546875" style="307" customWidth="1"/>
    <col min="6658" max="6658" width="14.85546875" style="307" customWidth="1"/>
    <col min="6659" max="6659" width="19" style="307" customWidth="1"/>
    <col min="6660" max="6660" width="13.7109375" style="307" customWidth="1"/>
    <col min="6661" max="6661" width="11.42578125" style="307" customWidth="1"/>
    <col min="6662" max="6662" width="4.28515625" style="307" customWidth="1"/>
    <col min="6663" max="6663" width="10.42578125" style="307" customWidth="1"/>
    <col min="6664" max="6664" width="2.85546875" style="307" customWidth="1"/>
    <col min="6665" max="6665" width="12.140625" style="307" customWidth="1"/>
    <col min="6666" max="6666" width="15.7109375" style="307" customWidth="1"/>
    <col min="6667" max="6667" width="15.28515625" style="307" customWidth="1"/>
    <col min="6668" max="6668" width="16" style="307" customWidth="1"/>
    <col min="6669" max="6669" width="9.7109375" style="307" customWidth="1"/>
    <col min="6670" max="6670" width="15.42578125" style="307" customWidth="1"/>
    <col min="6671" max="6671" width="25.5703125" style="307" customWidth="1"/>
    <col min="6672" max="6672" width="14.7109375" style="307" customWidth="1"/>
    <col min="6673" max="6912" width="9.140625" style="307"/>
    <col min="6913" max="6913" width="23.85546875" style="307" customWidth="1"/>
    <col min="6914" max="6914" width="14.85546875" style="307" customWidth="1"/>
    <col min="6915" max="6915" width="19" style="307" customWidth="1"/>
    <col min="6916" max="6916" width="13.7109375" style="307" customWidth="1"/>
    <col min="6917" max="6917" width="11.42578125" style="307" customWidth="1"/>
    <col min="6918" max="6918" width="4.28515625" style="307" customWidth="1"/>
    <col min="6919" max="6919" width="10.42578125" style="307" customWidth="1"/>
    <col min="6920" max="6920" width="2.85546875" style="307" customWidth="1"/>
    <col min="6921" max="6921" width="12.140625" style="307" customWidth="1"/>
    <col min="6922" max="6922" width="15.7109375" style="307" customWidth="1"/>
    <col min="6923" max="6923" width="15.28515625" style="307" customWidth="1"/>
    <col min="6924" max="6924" width="16" style="307" customWidth="1"/>
    <col min="6925" max="6925" width="9.7109375" style="307" customWidth="1"/>
    <col min="6926" max="6926" width="15.42578125" style="307" customWidth="1"/>
    <col min="6927" max="6927" width="25.5703125" style="307" customWidth="1"/>
    <col min="6928" max="6928" width="14.7109375" style="307" customWidth="1"/>
    <col min="6929" max="7168" width="9.140625" style="307"/>
    <col min="7169" max="7169" width="23.85546875" style="307" customWidth="1"/>
    <col min="7170" max="7170" width="14.85546875" style="307" customWidth="1"/>
    <col min="7171" max="7171" width="19" style="307" customWidth="1"/>
    <col min="7172" max="7172" width="13.7109375" style="307" customWidth="1"/>
    <col min="7173" max="7173" width="11.42578125" style="307" customWidth="1"/>
    <col min="7174" max="7174" width="4.28515625" style="307" customWidth="1"/>
    <col min="7175" max="7175" width="10.42578125" style="307" customWidth="1"/>
    <col min="7176" max="7176" width="2.85546875" style="307" customWidth="1"/>
    <col min="7177" max="7177" width="12.140625" style="307" customWidth="1"/>
    <col min="7178" max="7178" width="15.7109375" style="307" customWidth="1"/>
    <col min="7179" max="7179" width="15.28515625" style="307" customWidth="1"/>
    <col min="7180" max="7180" width="16" style="307" customWidth="1"/>
    <col min="7181" max="7181" width="9.7109375" style="307" customWidth="1"/>
    <col min="7182" max="7182" width="15.42578125" style="307" customWidth="1"/>
    <col min="7183" max="7183" width="25.5703125" style="307" customWidth="1"/>
    <col min="7184" max="7184" width="14.7109375" style="307" customWidth="1"/>
    <col min="7185" max="7424" width="9.140625" style="307"/>
    <col min="7425" max="7425" width="23.85546875" style="307" customWidth="1"/>
    <col min="7426" max="7426" width="14.85546875" style="307" customWidth="1"/>
    <col min="7427" max="7427" width="19" style="307" customWidth="1"/>
    <col min="7428" max="7428" width="13.7109375" style="307" customWidth="1"/>
    <col min="7429" max="7429" width="11.42578125" style="307" customWidth="1"/>
    <col min="7430" max="7430" width="4.28515625" style="307" customWidth="1"/>
    <col min="7431" max="7431" width="10.42578125" style="307" customWidth="1"/>
    <col min="7432" max="7432" width="2.85546875" style="307" customWidth="1"/>
    <col min="7433" max="7433" width="12.140625" style="307" customWidth="1"/>
    <col min="7434" max="7434" width="15.7109375" style="307" customWidth="1"/>
    <col min="7435" max="7435" width="15.28515625" style="307" customWidth="1"/>
    <col min="7436" max="7436" width="16" style="307" customWidth="1"/>
    <col min="7437" max="7437" width="9.7109375" style="307" customWidth="1"/>
    <col min="7438" max="7438" width="15.42578125" style="307" customWidth="1"/>
    <col min="7439" max="7439" width="25.5703125" style="307" customWidth="1"/>
    <col min="7440" max="7440" width="14.7109375" style="307" customWidth="1"/>
    <col min="7441" max="7680" width="9.140625" style="307"/>
    <col min="7681" max="7681" width="23.85546875" style="307" customWidth="1"/>
    <col min="7682" max="7682" width="14.85546875" style="307" customWidth="1"/>
    <col min="7683" max="7683" width="19" style="307" customWidth="1"/>
    <col min="7684" max="7684" width="13.7109375" style="307" customWidth="1"/>
    <col min="7685" max="7685" width="11.42578125" style="307" customWidth="1"/>
    <col min="7686" max="7686" width="4.28515625" style="307" customWidth="1"/>
    <col min="7687" max="7687" width="10.42578125" style="307" customWidth="1"/>
    <col min="7688" max="7688" width="2.85546875" style="307" customWidth="1"/>
    <col min="7689" max="7689" width="12.140625" style="307" customWidth="1"/>
    <col min="7690" max="7690" width="15.7109375" style="307" customWidth="1"/>
    <col min="7691" max="7691" width="15.28515625" style="307" customWidth="1"/>
    <col min="7692" max="7692" width="16" style="307" customWidth="1"/>
    <col min="7693" max="7693" width="9.7109375" style="307" customWidth="1"/>
    <col min="7694" max="7694" width="15.42578125" style="307" customWidth="1"/>
    <col min="7695" max="7695" width="25.5703125" style="307" customWidth="1"/>
    <col min="7696" max="7696" width="14.7109375" style="307" customWidth="1"/>
    <col min="7697" max="7936" width="9.140625" style="307"/>
    <col min="7937" max="7937" width="23.85546875" style="307" customWidth="1"/>
    <col min="7938" max="7938" width="14.85546875" style="307" customWidth="1"/>
    <col min="7939" max="7939" width="19" style="307" customWidth="1"/>
    <col min="7940" max="7940" width="13.7109375" style="307" customWidth="1"/>
    <col min="7941" max="7941" width="11.42578125" style="307" customWidth="1"/>
    <col min="7942" max="7942" width="4.28515625" style="307" customWidth="1"/>
    <col min="7943" max="7943" width="10.42578125" style="307" customWidth="1"/>
    <col min="7944" max="7944" width="2.85546875" style="307" customWidth="1"/>
    <col min="7945" max="7945" width="12.140625" style="307" customWidth="1"/>
    <col min="7946" max="7946" width="15.7109375" style="307" customWidth="1"/>
    <col min="7947" max="7947" width="15.28515625" style="307" customWidth="1"/>
    <col min="7948" max="7948" width="16" style="307" customWidth="1"/>
    <col min="7949" max="7949" width="9.7109375" style="307" customWidth="1"/>
    <col min="7950" max="7950" width="15.42578125" style="307" customWidth="1"/>
    <col min="7951" max="7951" width="25.5703125" style="307" customWidth="1"/>
    <col min="7952" max="7952" width="14.7109375" style="307" customWidth="1"/>
    <col min="7953" max="8192" width="9.140625" style="307"/>
    <col min="8193" max="8193" width="23.85546875" style="307" customWidth="1"/>
    <col min="8194" max="8194" width="14.85546875" style="307" customWidth="1"/>
    <col min="8195" max="8195" width="19" style="307" customWidth="1"/>
    <col min="8196" max="8196" width="13.7109375" style="307" customWidth="1"/>
    <col min="8197" max="8197" width="11.42578125" style="307" customWidth="1"/>
    <col min="8198" max="8198" width="4.28515625" style="307" customWidth="1"/>
    <col min="8199" max="8199" width="10.42578125" style="307" customWidth="1"/>
    <col min="8200" max="8200" width="2.85546875" style="307" customWidth="1"/>
    <col min="8201" max="8201" width="12.140625" style="307" customWidth="1"/>
    <col min="8202" max="8202" width="15.7109375" style="307" customWidth="1"/>
    <col min="8203" max="8203" width="15.28515625" style="307" customWidth="1"/>
    <col min="8204" max="8204" width="16" style="307" customWidth="1"/>
    <col min="8205" max="8205" width="9.7109375" style="307" customWidth="1"/>
    <col min="8206" max="8206" width="15.42578125" style="307" customWidth="1"/>
    <col min="8207" max="8207" width="25.5703125" style="307" customWidth="1"/>
    <col min="8208" max="8208" width="14.7109375" style="307" customWidth="1"/>
    <col min="8209" max="8448" width="9.140625" style="307"/>
    <col min="8449" max="8449" width="23.85546875" style="307" customWidth="1"/>
    <col min="8450" max="8450" width="14.85546875" style="307" customWidth="1"/>
    <col min="8451" max="8451" width="19" style="307" customWidth="1"/>
    <col min="8452" max="8452" width="13.7109375" style="307" customWidth="1"/>
    <col min="8453" max="8453" width="11.42578125" style="307" customWidth="1"/>
    <col min="8454" max="8454" width="4.28515625" style="307" customWidth="1"/>
    <col min="8455" max="8455" width="10.42578125" style="307" customWidth="1"/>
    <col min="8456" max="8456" width="2.85546875" style="307" customWidth="1"/>
    <col min="8457" max="8457" width="12.140625" style="307" customWidth="1"/>
    <col min="8458" max="8458" width="15.7109375" style="307" customWidth="1"/>
    <col min="8459" max="8459" width="15.28515625" style="307" customWidth="1"/>
    <col min="8460" max="8460" width="16" style="307" customWidth="1"/>
    <col min="8461" max="8461" width="9.7109375" style="307" customWidth="1"/>
    <col min="8462" max="8462" width="15.42578125" style="307" customWidth="1"/>
    <col min="8463" max="8463" width="25.5703125" style="307" customWidth="1"/>
    <col min="8464" max="8464" width="14.7109375" style="307" customWidth="1"/>
    <col min="8465" max="8704" width="9.140625" style="307"/>
    <col min="8705" max="8705" width="23.85546875" style="307" customWidth="1"/>
    <col min="8706" max="8706" width="14.85546875" style="307" customWidth="1"/>
    <col min="8707" max="8707" width="19" style="307" customWidth="1"/>
    <col min="8708" max="8708" width="13.7109375" style="307" customWidth="1"/>
    <col min="8709" max="8709" width="11.42578125" style="307" customWidth="1"/>
    <col min="8710" max="8710" width="4.28515625" style="307" customWidth="1"/>
    <col min="8711" max="8711" width="10.42578125" style="307" customWidth="1"/>
    <col min="8712" max="8712" width="2.85546875" style="307" customWidth="1"/>
    <col min="8713" max="8713" width="12.140625" style="307" customWidth="1"/>
    <col min="8714" max="8714" width="15.7109375" style="307" customWidth="1"/>
    <col min="8715" max="8715" width="15.28515625" style="307" customWidth="1"/>
    <col min="8716" max="8716" width="16" style="307" customWidth="1"/>
    <col min="8717" max="8717" width="9.7109375" style="307" customWidth="1"/>
    <col min="8718" max="8718" width="15.42578125" style="307" customWidth="1"/>
    <col min="8719" max="8719" width="25.5703125" style="307" customWidth="1"/>
    <col min="8720" max="8720" width="14.7109375" style="307" customWidth="1"/>
    <col min="8721" max="8960" width="9.140625" style="307"/>
    <col min="8961" max="8961" width="23.85546875" style="307" customWidth="1"/>
    <col min="8962" max="8962" width="14.85546875" style="307" customWidth="1"/>
    <col min="8963" max="8963" width="19" style="307" customWidth="1"/>
    <col min="8964" max="8964" width="13.7109375" style="307" customWidth="1"/>
    <col min="8965" max="8965" width="11.42578125" style="307" customWidth="1"/>
    <col min="8966" max="8966" width="4.28515625" style="307" customWidth="1"/>
    <col min="8967" max="8967" width="10.42578125" style="307" customWidth="1"/>
    <col min="8968" max="8968" width="2.85546875" style="307" customWidth="1"/>
    <col min="8969" max="8969" width="12.140625" style="307" customWidth="1"/>
    <col min="8970" max="8970" width="15.7109375" style="307" customWidth="1"/>
    <col min="8971" max="8971" width="15.28515625" style="307" customWidth="1"/>
    <col min="8972" max="8972" width="16" style="307" customWidth="1"/>
    <col min="8973" max="8973" width="9.7109375" style="307" customWidth="1"/>
    <col min="8974" max="8974" width="15.42578125" style="307" customWidth="1"/>
    <col min="8975" max="8975" width="25.5703125" style="307" customWidth="1"/>
    <col min="8976" max="8976" width="14.7109375" style="307" customWidth="1"/>
    <col min="8977" max="9216" width="9.140625" style="307"/>
    <col min="9217" max="9217" width="23.85546875" style="307" customWidth="1"/>
    <col min="9218" max="9218" width="14.85546875" style="307" customWidth="1"/>
    <col min="9219" max="9219" width="19" style="307" customWidth="1"/>
    <col min="9220" max="9220" width="13.7109375" style="307" customWidth="1"/>
    <col min="9221" max="9221" width="11.42578125" style="307" customWidth="1"/>
    <col min="9222" max="9222" width="4.28515625" style="307" customWidth="1"/>
    <col min="9223" max="9223" width="10.42578125" style="307" customWidth="1"/>
    <col min="9224" max="9224" width="2.85546875" style="307" customWidth="1"/>
    <col min="9225" max="9225" width="12.140625" style="307" customWidth="1"/>
    <col min="9226" max="9226" width="15.7109375" style="307" customWidth="1"/>
    <col min="9227" max="9227" width="15.28515625" style="307" customWidth="1"/>
    <col min="9228" max="9228" width="16" style="307" customWidth="1"/>
    <col min="9229" max="9229" width="9.7109375" style="307" customWidth="1"/>
    <col min="9230" max="9230" width="15.42578125" style="307" customWidth="1"/>
    <col min="9231" max="9231" width="25.5703125" style="307" customWidth="1"/>
    <col min="9232" max="9232" width="14.7109375" style="307" customWidth="1"/>
    <col min="9233" max="9472" width="9.140625" style="307"/>
    <col min="9473" max="9473" width="23.85546875" style="307" customWidth="1"/>
    <col min="9474" max="9474" width="14.85546875" style="307" customWidth="1"/>
    <col min="9475" max="9475" width="19" style="307" customWidth="1"/>
    <col min="9476" max="9476" width="13.7109375" style="307" customWidth="1"/>
    <col min="9477" max="9477" width="11.42578125" style="307" customWidth="1"/>
    <col min="9478" max="9478" width="4.28515625" style="307" customWidth="1"/>
    <col min="9479" max="9479" width="10.42578125" style="307" customWidth="1"/>
    <col min="9480" max="9480" width="2.85546875" style="307" customWidth="1"/>
    <col min="9481" max="9481" width="12.140625" style="307" customWidth="1"/>
    <col min="9482" max="9482" width="15.7109375" style="307" customWidth="1"/>
    <col min="9483" max="9483" width="15.28515625" style="307" customWidth="1"/>
    <col min="9484" max="9484" width="16" style="307" customWidth="1"/>
    <col min="9485" max="9485" width="9.7109375" style="307" customWidth="1"/>
    <col min="9486" max="9486" width="15.42578125" style="307" customWidth="1"/>
    <col min="9487" max="9487" width="25.5703125" style="307" customWidth="1"/>
    <col min="9488" max="9488" width="14.7109375" style="307" customWidth="1"/>
    <col min="9489" max="9728" width="9.140625" style="307"/>
    <col min="9729" max="9729" width="23.85546875" style="307" customWidth="1"/>
    <col min="9730" max="9730" width="14.85546875" style="307" customWidth="1"/>
    <col min="9731" max="9731" width="19" style="307" customWidth="1"/>
    <col min="9732" max="9732" width="13.7109375" style="307" customWidth="1"/>
    <col min="9733" max="9733" width="11.42578125" style="307" customWidth="1"/>
    <col min="9734" max="9734" width="4.28515625" style="307" customWidth="1"/>
    <col min="9735" max="9735" width="10.42578125" style="307" customWidth="1"/>
    <col min="9736" max="9736" width="2.85546875" style="307" customWidth="1"/>
    <col min="9737" max="9737" width="12.140625" style="307" customWidth="1"/>
    <col min="9738" max="9738" width="15.7109375" style="307" customWidth="1"/>
    <col min="9739" max="9739" width="15.28515625" style="307" customWidth="1"/>
    <col min="9740" max="9740" width="16" style="307" customWidth="1"/>
    <col min="9741" max="9741" width="9.7109375" style="307" customWidth="1"/>
    <col min="9742" max="9742" width="15.42578125" style="307" customWidth="1"/>
    <col min="9743" max="9743" width="25.5703125" style="307" customWidth="1"/>
    <col min="9744" max="9744" width="14.7109375" style="307" customWidth="1"/>
    <col min="9745" max="9984" width="9.140625" style="307"/>
    <col min="9985" max="9985" width="23.85546875" style="307" customWidth="1"/>
    <col min="9986" max="9986" width="14.85546875" style="307" customWidth="1"/>
    <col min="9987" max="9987" width="19" style="307" customWidth="1"/>
    <col min="9988" max="9988" width="13.7109375" style="307" customWidth="1"/>
    <col min="9989" max="9989" width="11.42578125" style="307" customWidth="1"/>
    <col min="9990" max="9990" width="4.28515625" style="307" customWidth="1"/>
    <col min="9991" max="9991" width="10.42578125" style="307" customWidth="1"/>
    <col min="9992" max="9992" width="2.85546875" style="307" customWidth="1"/>
    <col min="9993" max="9993" width="12.140625" style="307" customWidth="1"/>
    <col min="9994" max="9994" width="15.7109375" style="307" customWidth="1"/>
    <col min="9995" max="9995" width="15.28515625" style="307" customWidth="1"/>
    <col min="9996" max="9996" width="16" style="307" customWidth="1"/>
    <col min="9997" max="9997" width="9.7109375" style="307" customWidth="1"/>
    <col min="9998" max="9998" width="15.42578125" style="307" customWidth="1"/>
    <col min="9999" max="9999" width="25.5703125" style="307" customWidth="1"/>
    <col min="10000" max="10000" width="14.7109375" style="307" customWidth="1"/>
    <col min="10001" max="10240" width="9.140625" style="307"/>
    <col min="10241" max="10241" width="23.85546875" style="307" customWidth="1"/>
    <col min="10242" max="10242" width="14.85546875" style="307" customWidth="1"/>
    <col min="10243" max="10243" width="19" style="307" customWidth="1"/>
    <col min="10244" max="10244" width="13.7109375" style="307" customWidth="1"/>
    <col min="10245" max="10245" width="11.42578125" style="307" customWidth="1"/>
    <col min="10246" max="10246" width="4.28515625" style="307" customWidth="1"/>
    <col min="10247" max="10247" width="10.42578125" style="307" customWidth="1"/>
    <col min="10248" max="10248" width="2.85546875" style="307" customWidth="1"/>
    <col min="10249" max="10249" width="12.140625" style="307" customWidth="1"/>
    <col min="10250" max="10250" width="15.7109375" style="307" customWidth="1"/>
    <col min="10251" max="10251" width="15.28515625" style="307" customWidth="1"/>
    <col min="10252" max="10252" width="16" style="307" customWidth="1"/>
    <col min="10253" max="10253" width="9.7109375" style="307" customWidth="1"/>
    <col min="10254" max="10254" width="15.42578125" style="307" customWidth="1"/>
    <col min="10255" max="10255" width="25.5703125" style="307" customWidth="1"/>
    <col min="10256" max="10256" width="14.7109375" style="307" customWidth="1"/>
    <col min="10257" max="10496" width="9.140625" style="307"/>
    <col min="10497" max="10497" width="23.85546875" style="307" customWidth="1"/>
    <col min="10498" max="10498" width="14.85546875" style="307" customWidth="1"/>
    <col min="10499" max="10499" width="19" style="307" customWidth="1"/>
    <col min="10500" max="10500" width="13.7109375" style="307" customWidth="1"/>
    <col min="10501" max="10501" width="11.42578125" style="307" customWidth="1"/>
    <col min="10502" max="10502" width="4.28515625" style="307" customWidth="1"/>
    <col min="10503" max="10503" width="10.42578125" style="307" customWidth="1"/>
    <col min="10504" max="10504" width="2.85546875" style="307" customWidth="1"/>
    <col min="10505" max="10505" width="12.140625" style="307" customWidth="1"/>
    <col min="10506" max="10506" width="15.7109375" style="307" customWidth="1"/>
    <col min="10507" max="10507" width="15.28515625" style="307" customWidth="1"/>
    <col min="10508" max="10508" width="16" style="307" customWidth="1"/>
    <col min="10509" max="10509" width="9.7109375" style="307" customWidth="1"/>
    <col min="10510" max="10510" width="15.42578125" style="307" customWidth="1"/>
    <col min="10511" max="10511" width="25.5703125" style="307" customWidth="1"/>
    <col min="10512" max="10512" width="14.7109375" style="307" customWidth="1"/>
    <col min="10513" max="10752" width="9.140625" style="307"/>
    <col min="10753" max="10753" width="23.85546875" style="307" customWidth="1"/>
    <col min="10754" max="10754" width="14.85546875" style="307" customWidth="1"/>
    <col min="10755" max="10755" width="19" style="307" customWidth="1"/>
    <col min="10756" max="10756" width="13.7109375" style="307" customWidth="1"/>
    <col min="10757" max="10757" width="11.42578125" style="307" customWidth="1"/>
    <col min="10758" max="10758" width="4.28515625" style="307" customWidth="1"/>
    <col min="10759" max="10759" width="10.42578125" style="307" customWidth="1"/>
    <col min="10760" max="10760" width="2.85546875" style="307" customWidth="1"/>
    <col min="10761" max="10761" width="12.140625" style="307" customWidth="1"/>
    <col min="10762" max="10762" width="15.7109375" style="307" customWidth="1"/>
    <col min="10763" max="10763" width="15.28515625" style="307" customWidth="1"/>
    <col min="10764" max="10764" width="16" style="307" customWidth="1"/>
    <col min="10765" max="10765" width="9.7109375" style="307" customWidth="1"/>
    <col min="10766" max="10766" width="15.42578125" style="307" customWidth="1"/>
    <col min="10767" max="10767" width="25.5703125" style="307" customWidth="1"/>
    <col min="10768" max="10768" width="14.7109375" style="307" customWidth="1"/>
    <col min="10769" max="11008" width="9.140625" style="307"/>
    <col min="11009" max="11009" width="23.85546875" style="307" customWidth="1"/>
    <col min="11010" max="11010" width="14.85546875" style="307" customWidth="1"/>
    <col min="11011" max="11011" width="19" style="307" customWidth="1"/>
    <col min="11012" max="11012" width="13.7109375" style="307" customWidth="1"/>
    <col min="11013" max="11013" width="11.42578125" style="307" customWidth="1"/>
    <col min="11014" max="11014" width="4.28515625" style="307" customWidth="1"/>
    <col min="11015" max="11015" width="10.42578125" style="307" customWidth="1"/>
    <col min="11016" max="11016" width="2.85546875" style="307" customWidth="1"/>
    <col min="11017" max="11017" width="12.140625" style="307" customWidth="1"/>
    <col min="11018" max="11018" width="15.7109375" style="307" customWidth="1"/>
    <col min="11019" max="11019" width="15.28515625" style="307" customWidth="1"/>
    <col min="11020" max="11020" width="16" style="307" customWidth="1"/>
    <col min="11021" max="11021" width="9.7109375" style="307" customWidth="1"/>
    <col min="11022" max="11022" width="15.42578125" style="307" customWidth="1"/>
    <col min="11023" max="11023" width="25.5703125" style="307" customWidth="1"/>
    <col min="11024" max="11024" width="14.7109375" style="307" customWidth="1"/>
    <col min="11025" max="11264" width="9.140625" style="307"/>
    <col min="11265" max="11265" width="23.85546875" style="307" customWidth="1"/>
    <col min="11266" max="11266" width="14.85546875" style="307" customWidth="1"/>
    <col min="11267" max="11267" width="19" style="307" customWidth="1"/>
    <col min="11268" max="11268" width="13.7109375" style="307" customWidth="1"/>
    <col min="11269" max="11269" width="11.42578125" style="307" customWidth="1"/>
    <col min="11270" max="11270" width="4.28515625" style="307" customWidth="1"/>
    <col min="11271" max="11271" width="10.42578125" style="307" customWidth="1"/>
    <col min="11272" max="11272" width="2.85546875" style="307" customWidth="1"/>
    <col min="11273" max="11273" width="12.140625" style="307" customWidth="1"/>
    <col min="11274" max="11274" width="15.7109375" style="307" customWidth="1"/>
    <col min="11275" max="11275" width="15.28515625" style="307" customWidth="1"/>
    <col min="11276" max="11276" width="16" style="307" customWidth="1"/>
    <col min="11277" max="11277" width="9.7109375" style="307" customWidth="1"/>
    <col min="11278" max="11278" width="15.42578125" style="307" customWidth="1"/>
    <col min="11279" max="11279" width="25.5703125" style="307" customWidth="1"/>
    <col min="11280" max="11280" width="14.7109375" style="307" customWidth="1"/>
    <col min="11281" max="11520" width="9.140625" style="307"/>
    <col min="11521" max="11521" width="23.85546875" style="307" customWidth="1"/>
    <col min="11522" max="11522" width="14.85546875" style="307" customWidth="1"/>
    <col min="11523" max="11523" width="19" style="307" customWidth="1"/>
    <col min="11524" max="11524" width="13.7109375" style="307" customWidth="1"/>
    <col min="11525" max="11525" width="11.42578125" style="307" customWidth="1"/>
    <col min="11526" max="11526" width="4.28515625" style="307" customWidth="1"/>
    <col min="11527" max="11527" width="10.42578125" style="307" customWidth="1"/>
    <col min="11528" max="11528" width="2.85546875" style="307" customWidth="1"/>
    <col min="11529" max="11529" width="12.140625" style="307" customWidth="1"/>
    <col min="11530" max="11530" width="15.7109375" style="307" customWidth="1"/>
    <col min="11531" max="11531" width="15.28515625" style="307" customWidth="1"/>
    <col min="11532" max="11532" width="16" style="307" customWidth="1"/>
    <col min="11533" max="11533" width="9.7109375" style="307" customWidth="1"/>
    <col min="11534" max="11534" width="15.42578125" style="307" customWidth="1"/>
    <col min="11535" max="11535" width="25.5703125" style="307" customWidth="1"/>
    <col min="11536" max="11536" width="14.7109375" style="307" customWidth="1"/>
    <col min="11537" max="11776" width="9.140625" style="307"/>
    <col min="11777" max="11777" width="23.85546875" style="307" customWidth="1"/>
    <col min="11778" max="11778" width="14.85546875" style="307" customWidth="1"/>
    <col min="11779" max="11779" width="19" style="307" customWidth="1"/>
    <col min="11780" max="11780" width="13.7109375" style="307" customWidth="1"/>
    <col min="11781" max="11781" width="11.42578125" style="307" customWidth="1"/>
    <col min="11782" max="11782" width="4.28515625" style="307" customWidth="1"/>
    <col min="11783" max="11783" width="10.42578125" style="307" customWidth="1"/>
    <col min="11784" max="11784" width="2.85546875" style="307" customWidth="1"/>
    <col min="11785" max="11785" width="12.140625" style="307" customWidth="1"/>
    <col min="11786" max="11786" width="15.7109375" style="307" customWidth="1"/>
    <col min="11787" max="11787" width="15.28515625" style="307" customWidth="1"/>
    <col min="11788" max="11788" width="16" style="307" customWidth="1"/>
    <col min="11789" max="11789" width="9.7109375" style="307" customWidth="1"/>
    <col min="11790" max="11790" width="15.42578125" style="307" customWidth="1"/>
    <col min="11791" max="11791" width="25.5703125" style="307" customWidth="1"/>
    <col min="11792" max="11792" width="14.7109375" style="307" customWidth="1"/>
    <col min="11793" max="12032" width="9.140625" style="307"/>
    <col min="12033" max="12033" width="23.85546875" style="307" customWidth="1"/>
    <col min="12034" max="12034" width="14.85546875" style="307" customWidth="1"/>
    <col min="12035" max="12035" width="19" style="307" customWidth="1"/>
    <col min="12036" max="12036" width="13.7109375" style="307" customWidth="1"/>
    <col min="12037" max="12037" width="11.42578125" style="307" customWidth="1"/>
    <col min="12038" max="12038" width="4.28515625" style="307" customWidth="1"/>
    <col min="12039" max="12039" width="10.42578125" style="307" customWidth="1"/>
    <col min="12040" max="12040" width="2.85546875" style="307" customWidth="1"/>
    <col min="12041" max="12041" width="12.140625" style="307" customWidth="1"/>
    <col min="12042" max="12042" width="15.7109375" style="307" customWidth="1"/>
    <col min="12043" max="12043" width="15.28515625" style="307" customWidth="1"/>
    <col min="12044" max="12044" width="16" style="307" customWidth="1"/>
    <col min="12045" max="12045" width="9.7109375" style="307" customWidth="1"/>
    <col min="12046" max="12046" width="15.42578125" style="307" customWidth="1"/>
    <col min="12047" max="12047" width="25.5703125" style="307" customWidth="1"/>
    <col min="12048" max="12048" width="14.7109375" style="307" customWidth="1"/>
    <col min="12049" max="12288" width="9.140625" style="307"/>
    <col min="12289" max="12289" width="23.85546875" style="307" customWidth="1"/>
    <col min="12290" max="12290" width="14.85546875" style="307" customWidth="1"/>
    <col min="12291" max="12291" width="19" style="307" customWidth="1"/>
    <col min="12292" max="12292" width="13.7109375" style="307" customWidth="1"/>
    <col min="12293" max="12293" width="11.42578125" style="307" customWidth="1"/>
    <col min="12294" max="12294" width="4.28515625" style="307" customWidth="1"/>
    <col min="12295" max="12295" width="10.42578125" style="307" customWidth="1"/>
    <col min="12296" max="12296" width="2.85546875" style="307" customWidth="1"/>
    <col min="12297" max="12297" width="12.140625" style="307" customWidth="1"/>
    <col min="12298" max="12298" width="15.7109375" style="307" customWidth="1"/>
    <col min="12299" max="12299" width="15.28515625" style="307" customWidth="1"/>
    <col min="12300" max="12300" width="16" style="307" customWidth="1"/>
    <col min="12301" max="12301" width="9.7109375" style="307" customWidth="1"/>
    <col min="12302" max="12302" width="15.42578125" style="307" customWidth="1"/>
    <col min="12303" max="12303" width="25.5703125" style="307" customWidth="1"/>
    <col min="12304" max="12304" width="14.7109375" style="307" customWidth="1"/>
    <col min="12305" max="12544" width="9.140625" style="307"/>
    <col min="12545" max="12545" width="23.85546875" style="307" customWidth="1"/>
    <col min="12546" max="12546" width="14.85546875" style="307" customWidth="1"/>
    <col min="12547" max="12547" width="19" style="307" customWidth="1"/>
    <col min="12548" max="12548" width="13.7109375" style="307" customWidth="1"/>
    <col min="12549" max="12549" width="11.42578125" style="307" customWidth="1"/>
    <col min="12550" max="12550" width="4.28515625" style="307" customWidth="1"/>
    <col min="12551" max="12551" width="10.42578125" style="307" customWidth="1"/>
    <col min="12552" max="12552" width="2.85546875" style="307" customWidth="1"/>
    <col min="12553" max="12553" width="12.140625" style="307" customWidth="1"/>
    <col min="12554" max="12554" width="15.7109375" style="307" customWidth="1"/>
    <col min="12555" max="12555" width="15.28515625" style="307" customWidth="1"/>
    <col min="12556" max="12556" width="16" style="307" customWidth="1"/>
    <col min="12557" max="12557" width="9.7109375" style="307" customWidth="1"/>
    <col min="12558" max="12558" width="15.42578125" style="307" customWidth="1"/>
    <col min="12559" max="12559" width="25.5703125" style="307" customWidth="1"/>
    <col min="12560" max="12560" width="14.7109375" style="307" customWidth="1"/>
    <col min="12561" max="12800" width="9.140625" style="307"/>
    <col min="12801" max="12801" width="23.85546875" style="307" customWidth="1"/>
    <col min="12802" max="12802" width="14.85546875" style="307" customWidth="1"/>
    <col min="12803" max="12803" width="19" style="307" customWidth="1"/>
    <col min="12804" max="12804" width="13.7109375" style="307" customWidth="1"/>
    <col min="12805" max="12805" width="11.42578125" style="307" customWidth="1"/>
    <col min="12806" max="12806" width="4.28515625" style="307" customWidth="1"/>
    <col min="12807" max="12807" width="10.42578125" style="307" customWidth="1"/>
    <col min="12808" max="12808" width="2.85546875" style="307" customWidth="1"/>
    <col min="12809" max="12809" width="12.140625" style="307" customWidth="1"/>
    <col min="12810" max="12810" width="15.7109375" style="307" customWidth="1"/>
    <col min="12811" max="12811" width="15.28515625" style="307" customWidth="1"/>
    <col min="12812" max="12812" width="16" style="307" customWidth="1"/>
    <col min="12813" max="12813" width="9.7109375" style="307" customWidth="1"/>
    <col min="12814" max="12814" width="15.42578125" style="307" customWidth="1"/>
    <col min="12815" max="12815" width="25.5703125" style="307" customWidth="1"/>
    <col min="12816" max="12816" width="14.7109375" style="307" customWidth="1"/>
    <col min="12817" max="13056" width="9.140625" style="307"/>
    <col min="13057" max="13057" width="23.85546875" style="307" customWidth="1"/>
    <col min="13058" max="13058" width="14.85546875" style="307" customWidth="1"/>
    <col min="13059" max="13059" width="19" style="307" customWidth="1"/>
    <col min="13060" max="13060" width="13.7109375" style="307" customWidth="1"/>
    <col min="13061" max="13061" width="11.42578125" style="307" customWidth="1"/>
    <col min="13062" max="13062" width="4.28515625" style="307" customWidth="1"/>
    <col min="13063" max="13063" width="10.42578125" style="307" customWidth="1"/>
    <col min="13064" max="13064" width="2.85546875" style="307" customWidth="1"/>
    <col min="13065" max="13065" width="12.140625" style="307" customWidth="1"/>
    <col min="13066" max="13066" width="15.7109375" style="307" customWidth="1"/>
    <col min="13067" max="13067" width="15.28515625" style="307" customWidth="1"/>
    <col min="13068" max="13068" width="16" style="307" customWidth="1"/>
    <col min="13069" max="13069" width="9.7109375" style="307" customWidth="1"/>
    <col min="13070" max="13070" width="15.42578125" style="307" customWidth="1"/>
    <col min="13071" max="13071" width="25.5703125" style="307" customWidth="1"/>
    <col min="13072" max="13072" width="14.7109375" style="307" customWidth="1"/>
    <col min="13073" max="13312" width="9.140625" style="307"/>
    <col min="13313" max="13313" width="23.85546875" style="307" customWidth="1"/>
    <col min="13314" max="13314" width="14.85546875" style="307" customWidth="1"/>
    <col min="13315" max="13315" width="19" style="307" customWidth="1"/>
    <col min="13316" max="13316" width="13.7109375" style="307" customWidth="1"/>
    <col min="13317" max="13317" width="11.42578125" style="307" customWidth="1"/>
    <col min="13318" max="13318" width="4.28515625" style="307" customWidth="1"/>
    <col min="13319" max="13319" width="10.42578125" style="307" customWidth="1"/>
    <col min="13320" max="13320" width="2.85546875" style="307" customWidth="1"/>
    <col min="13321" max="13321" width="12.140625" style="307" customWidth="1"/>
    <col min="13322" max="13322" width="15.7109375" style="307" customWidth="1"/>
    <col min="13323" max="13323" width="15.28515625" style="307" customWidth="1"/>
    <col min="13324" max="13324" width="16" style="307" customWidth="1"/>
    <col min="13325" max="13325" width="9.7109375" style="307" customWidth="1"/>
    <col min="13326" max="13326" width="15.42578125" style="307" customWidth="1"/>
    <col min="13327" max="13327" width="25.5703125" style="307" customWidth="1"/>
    <col min="13328" max="13328" width="14.7109375" style="307" customWidth="1"/>
    <col min="13329" max="13568" width="9.140625" style="307"/>
    <col min="13569" max="13569" width="23.85546875" style="307" customWidth="1"/>
    <col min="13570" max="13570" width="14.85546875" style="307" customWidth="1"/>
    <col min="13571" max="13571" width="19" style="307" customWidth="1"/>
    <col min="13572" max="13572" width="13.7109375" style="307" customWidth="1"/>
    <col min="13573" max="13573" width="11.42578125" style="307" customWidth="1"/>
    <col min="13574" max="13574" width="4.28515625" style="307" customWidth="1"/>
    <col min="13575" max="13575" width="10.42578125" style="307" customWidth="1"/>
    <col min="13576" max="13576" width="2.85546875" style="307" customWidth="1"/>
    <col min="13577" max="13577" width="12.140625" style="307" customWidth="1"/>
    <col min="13578" max="13578" width="15.7109375" style="307" customWidth="1"/>
    <col min="13579" max="13579" width="15.28515625" style="307" customWidth="1"/>
    <col min="13580" max="13580" width="16" style="307" customWidth="1"/>
    <col min="13581" max="13581" width="9.7109375" style="307" customWidth="1"/>
    <col min="13582" max="13582" width="15.42578125" style="307" customWidth="1"/>
    <col min="13583" max="13583" width="25.5703125" style="307" customWidth="1"/>
    <col min="13584" max="13584" width="14.7109375" style="307" customWidth="1"/>
    <col min="13585" max="13824" width="9.140625" style="307"/>
    <col min="13825" max="13825" width="23.85546875" style="307" customWidth="1"/>
    <col min="13826" max="13826" width="14.85546875" style="307" customWidth="1"/>
    <col min="13827" max="13827" width="19" style="307" customWidth="1"/>
    <col min="13828" max="13828" width="13.7109375" style="307" customWidth="1"/>
    <col min="13829" max="13829" width="11.42578125" style="307" customWidth="1"/>
    <col min="13830" max="13830" width="4.28515625" style="307" customWidth="1"/>
    <col min="13831" max="13831" width="10.42578125" style="307" customWidth="1"/>
    <col min="13832" max="13832" width="2.85546875" style="307" customWidth="1"/>
    <col min="13833" max="13833" width="12.140625" style="307" customWidth="1"/>
    <col min="13834" max="13834" width="15.7109375" style="307" customWidth="1"/>
    <col min="13835" max="13835" width="15.28515625" style="307" customWidth="1"/>
    <col min="13836" max="13836" width="16" style="307" customWidth="1"/>
    <col min="13837" max="13837" width="9.7109375" style="307" customWidth="1"/>
    <col min="13838" max="13838" width="15.42578125" style="307" customWidth="1"/>
    <col min="13839" max="13839" width="25.5703125" style="307" customWidth="1"/>
    <col min="13840" max="13840" width="14.7109375" style="307" customWidth="1"/>
    <col min="13841" max="14080" width="9.140625" style="307"/>
    <col min="14081" max="14081" width="23.85546875" style="307" customWidth="1"/>
    <col min="14082" max="14082" width="14.85546875" style="307" customWidth="1"/>
    <col min="14083" max="14083" width="19" style="307" customWidth="1"/>
    <col min="14084" max="14084" width="13.7109375" style="307" customWidth="1"/>
    <col min="14085" max="14085" width="11.42578125" style="307" customWidth="1"/>
    <col min="14086" max="14086" width="4.28515625" style="307" customWidth="1"/>
    <col min="14087" max="14087" width="10.42578125" style="307" customWidth="1"/>
    <col min="14088" max="14088" width="2.85546875" style="307" customWidth="1"/>
    <col min="14089" max="14089" width="12.140625" style="307" customWidth="1"/>
    <col min="14090" max="14090" width="15.7109375" style="307" customWidth="1"/>
    <col min="14091" max="14091" width="15.28515625" style="307" customWidth="1"/>
    <col min="14092" max="14092" width="16" style="307" customWidth="1"/>
    <col min="14093" max="14093" width="9.7109375" style="307" customWidth="1"/>
    <col min="14094" max="14094" width="15.42578125" style="307" customWidth="1"/>
    <col min="14095" max="14095" width="25.5703125" style="307" customWidth="1"/>
    <col min="14096" max="14096" width="14.7109375" style="307" customWidth="1"/>
    <col min="14097" max="14336" width="9.140625" style="307"/>
    <col min="14337" max="14337" width="23.85546875" style="307" customWidth="1"/>
    <col min="14338" max="14338" width="14.85546875" style="307" customWidth="1"/>
    <col min="14339" max="14339" width="19" style="307" customWidth="1"/>
    <col min="14340" max="14340" width="13.7109375" style="307" customWidth="1"/>
    <col min="14341" max="14341" width="11.42578125" style="307" customWidth="1"/>
    <col min="14342" max="14342" width="4.28515625" style="307" customWidth="1"/>
    <col min="14343" max="14343" width="10.42578125" style="307" customWidth="1"/>
    <col min="14344" max="14344" width="2.85546875" style="307" customWidth="1"/>
    <col min="14345" max="14345" width="12.140625" style="307" customWidth="1"/>
    <col min="14346" max="14346" width="15.7109375" style="307" customWidth="1"/>
    <col min="14347" max="14347" width="15.28515625" style="307" customWidth="1"/>
    <col min="14348" max="14348" width="16" style="307" customWidth="1"/>
    <col min="14349" max="14349" width="9.7109375" style="307" customWidth="1"/>
    <col min="14350" max="14350" width="15.42578125" style="307" customWidth="1"/>
    <col min="14351" max="14351" width="25.5703125" style="307" customWidth="1"/>
    <col min="14352" max="14352" width="14.7109375" style="307" customWidth="1"/>
    <col min="14353" max="14592" width="9.140625" style="307"/>
    <col min="14593" max="14593" width="23.85546875" style="307" customWidth="1"/>
    <col min="14594" max="14594" width="14.85546875" style="307" customWidth="1"/>
    <col min="14595" max="14595" width="19" style="307" customWidth="1"/>
    <col min="14596" max="14596" width="13.7109375" style="307" customWidth="1"/>
    <col min="14597" max="14597" width="11.42578125" style="307" customWidth="1"/>
    <col min="14598" max="14598" width="4.28515625" style="307" customWidth="1"/>
    <col min="14599" max="14599" width="10.42578125" style="307" customWidth="1"/>
    <col min="14600" max="14600" width="2.85546875" style="307" customWidth="1"/>
    <col min="14601" max="14601" width="12.140625" style="307" customWidth="1"/>
    <col min="14602" max="14602" width="15.7109375" style="307" customWidth="1"/>
    <col min="14603" max="14603" width="15.28515625" style="307" customWidth="1"/>
    <col min="14604" max="14604" width="16" style="307" customWidth="1"/>
    <col min="14605" max="14605" width="9.7109375" style="307" customWidth="1"/>
    <col min="14606" max="14606" width="15.42578125" style="307" customWidth="1"/>
    <col min="14607" max="14607" width="25.5703125" style="307" customWidth="1"/>
    <col min="14608" max="14608" width="14.7109375" style="307" customWidth="1"/>
    <col min="14609" max="14848" width="9.140625" style="307"/>
    <col min="14849" max="14849" width="23.85546875" style="307" customWidth="1"/>
    <col min="14850" max="14850" width="14.85546875" style="307" customWidth="1"/>
    <col min="14851" max="14851" width="19" style="307" customWidth="1"/>
    <col min="14852" max="14852" width="13.7109375" style="307" customWidth="1"/>
    <col min="14853" max="14853" width="11.42578125" style="307" customWidth="1"/>
    <col min="14854" max="14854" width="4.28515625" style="307" customWidth="1"/>
    <col min="14855" max="14855" width="10.42578125" style="307" customWidth="1"/>
    <col min="14856" max="14856" width="2.85546875" style="307" customWidth="1"/>
    <col min="14857" max="14857" width="12.140625" style="307" customWidth="1"/>
    <col min="14858" max="14858" width="15.7109375" style="307" customWidth="1"/>
    <col min="14859" max="14859" width="15.28515625" style="307" customWidth="1"/>
    <col min="14860" max="14860" width="16" style="307" customWidth="1"/>
    <col min="14861" max="14861" width="9.7109375" style="307" customWidth="1"/>
    <col min="14862" max="14862" width="15.42578125" style="307" customWidth="1"/>
    <col min="14863" max="14863" width="25.5703125" style="307" customWidth="1"/>
    <col min="14864" max="14864" width="14.7109375" style="307" customWidth="1"/>
    <col min="14865" max="15104" width="9.140625" style="307"/>
    <col min="15105" max="15105" width="23.85546875" style="307" customWidth="1"/>
    <col min="15106" max="15106" width="14.85546875" style="307" customWidth="1"/>
    <col min="15107" max="15107" width="19" style="307" customWidth="1"/>
    <col min="15108" max="15108" width="13.7109375" style="307" customWidth="1"/>
    <col min="15109" max="15109" width="11.42578125" style="307" customWidth="1"/>
    <col min="15110" max="15110" width="4.28515625" style="307" customWidth="1"/>
    <col min="15111" max="15111" width="10.42578125" style="307" customWidth="1"/>
    <col min="15112" max="15112" width="2.85546875" style="307" customWidth="1"/>
    <col min="15113" max="15113" width="12.140625" style="307" customWidth="1"/>
    <col min="15114" max="15114" width="15.7109375" style="307" customWidth="1"/>
    <col min="15115" max="15115" width="15.28515625" style="307" customWidth="1"/>
    <col min="15116" max="15116" width="16" style="307" customWidth="1"/>
    <col min="15117" max="15117" width="9.7109375" style="307" customWidth="1"/>
    <col min="15118" max="15118" width="15.42578125" style="307" customWidth="1"/>
    <col min="15119" max="15119" width="25.5703125" style="307" customWidth="1"/>
    <col min="15120" max="15120" width="14.7109375" style="307" customWidth="1"/>
    <col min="15121" max="15360" width="9.140625" style="307"/>
    <col min="15361" max="15361" width="23.85546875" style="307" customWidth="1"/>
    <col min="15362" max="15362" width="14.85546875" style="307" customWidth="1"/>
    <col min="15363" max="15363" width="19" style="307" customWidth="1"/>
    <col min="15364" max="15364" width="13.7109375" style="307" customWidth="1"/>
    <col min="15365" max="15365" width="11.42578125" style="307" customWidth="1"/>
    <col min="15366" max="15366" width="4.28515625" style="307" customWidth="1"/>
    <col min="15367" max="15367" width="10.42578125" style="307" customWidth="1"/>
    <col min="15368" max="15368" width="2.85546875" style="307" customWidth="1"/>
    <col min="15369" max="15369" width="12.140625" style="307" customWidth="1"/>
    <col min="15370" max="15370" width="15.7109375" style="307" customWidth="1"/>
    <col min="15371" max="15371" width="15.28515625" style="307" customWidth="1"/>
    <col min="15372" max="15372" width="16" style="307" customWidth="1"/>
    <col min="15373" max="15373" width="9.7109375" style="307" customWidth="1"/>
    <col min="15374" max="15374" width="15.42578125" style="307" customWidth="1"/>
    <col min="15375" max="15375" width="25.5703125" style="307" customWidth="1"/>
    <col min="15376" max="15376" width="14.7109375" style="307" customWidth="1"/>
    <col min="15377" max="15616" width="9.140625" style="307"/>
    <col min="15617" max="15617" width="23.85546875" style="307" customWidth="1"/>
    <col min="15618" max="15618" width="14.85546875" style="307" customWidth="1"/>
    <col min="15619" max="15619" width="19" style="307" customWidth="1"/>
    <col min="15620" max="15620" width="13.7109375" style="307" customWidth="1"/>
    <col min="15621" max="15621" width="11.42578125" style="307" customWidth="1"/>
    <col min="15622" max="15622" width="4.28515625" style="307" customWidth="1"/>
    <col min="15623" max="15623" width="10.42578125" style="307" customWidth="1"/>
    <col min="15624" max="15624" width="2.85546875" style="307" customWidth="1"/>
    <col min="15625" max="15625" width="12.140625" style="307" customWidth="1"/>
    <col min="15626" max="15626" width="15.7109375" style="307" customWidth="1"/>
    <col min="15627" max="15627" width="15.28515625" style="307" customWidth="1"/>
    <col min="15628" max="15628" width="16" style="307" customWidth="1"/>
    <col min="15629" max="15629" width="9.7109375" style="307" customWidth="1"/>
    <col min="15630" max="15630" width="15.42578125" style="307" customWidth="1"/>
    <col min="15631" max="15631" width="25.5703125" style="307" customWidth="1"/>
    <col min="15632" max="15632" width="14.7109375" style="307" customWidth="1"/>
    <col min="15633" max="15872" width="9.140625" style="307"/>
    <col min="15873" max="15873" width="23.85546875" style="307" customWidth="1"/>
    <col min="15874" max="15874" width="14.85546875" style="307" customWidth="1"/>
    <col min="15875" max="15875" width="19" style="307" customWidth="1"/>
    <col min="15876" max="15876" width="13.7109375" style="307" customWidth="1"/>
    <col min="15877" max="15877" width="11.42578125" style="307" customWidth="1"/>
    <col min="15878" max="15878" width="4.28515625" style="307" customWidth="1"/>
    <col min="15879" max="15879" width="10.42578125" style="307" customWidth="1"/>
    <col min="15880" max="15880" width="2.85546875" style="307" customWidth="1"/>
    <col min="15881" max="15881" width="12.140625" style="307" customWidth="1"/>
    <col min="15882" max="15882" width="15.7109375" style="307" customWidth="1"/>
    <col min="15883" max="15883" width="15.28515625" style="307" customWidth="1"/>
    <col min="15884" max="15884" width="16" style="307" customWidth="1"/>
    <col min="15885" max="15885" width="9.7109375" style="307" customWidth="1"/>
    <col min="15886" max="15886" width="15.42578125" style="307" customWidth="1"/>
    <col min="15887" max="15887" width="25.5703125" style="307" customWidth="1"/>
    <col min="15888" max="15888" width="14.7109375" style="307" customWidth="1"/>
    <col min="15889" max="16128" width="9.140625" style="307"/>
    <col min="16129" max="16129" width="23.85546875" style="307" customWidth="1"/>
    <col min="16130" max="16130" width="14.85546875" style="307" customWidth="1"/>
    <col min="16131" max="16131" width="19" style="307" customWidth="1"/>
    <col min="16132" max="16132" width="13.7109375" style="307" customWidth="1"/>
    <col min="16133" max="16133" width="11.42578125" style="307" customWidth="1"/>
    <col min="16134" max="16134" width="4.28515625" style="307" customWidth="1"/>
    <col min="16135" max="16135" width="10.42578125" style="307" customWidth="1"/>
    <col min="16136" max="16136" width="2.85546875" style="307" customWidth="1"/>
    <col min="16137" max="16137" width="12.140625" style="307" customWidth="1"/>
    <col min="16138" max="16138" width="15.7109375" style="307" customWidth="1"/>
    <col min="16139" max="16139" width="15.28515625" style="307" customWidth="1"/>
    <col min="16140" max="16140" width="16" style="307" customWidth="1"/>
    <col min="16141" max="16141" width="9.7109375" style="307" customWidth="1"/>
    <col min="16142" max="16142" width="15.42578125" style="307" customWidth="1"/>
    <col min="16143" max="16143" width="25.5703125" style="307" customWidth="1"/>
    <col min="16144" max="16144" width="14.7109375" style="307" customWidth="1"/>
    <col min="16145" max="16384" width="9.140625" style="307"/>
  </cols>
  <sheetData>
    <row r="1" spans="1:14">
      <c r="A1" s="307" t="s">
        <v>616</v>
      </c>
      <c r="D1" s="308"/>
      <c r="I1" s="309" t="s">
        <v>109</v>
      </c>
      <c r="J1" s="310">
        <v>2</v>
      </c>
      <c r="K1" s="310" t="s">
        <v>110</v>
      </c>
      <c r="L1" s="310" t="s">
        <v>617</v>
      </c>
      <c r="N1" s="311" t="s">
        <v>618</v>
      </c>
    </row>
    <row r="2" spans="1:14" ht="15.75" thickBot="1">
      <c r="A2" s="307" t="s">
        <v>112</v>
      </c>
      <c r="B2" s="312" t="s">
        <v>113</v>
      </c>
      <c r="D2" s="308"/>
      <c r="I2" s="313" t="s">
        <v>114</v>
      </c>
      <c r="J2" s="314"/>
      <c r="K2" s="315" t="s">
        <v>115</v>
      </c>
      <c r="L2" s="313"/>
    </row>
    <row r="3" spans="1:14" ht="30.75" thickBot="1">
      <c r="A3" s="316" t="s">
        <v>116</v>
      </c>
      <c r="B3" s="317"/>
      <c r="C3" s="318" t="s">
        <v>117</v>
      </c>
      <c r="D3" s="319"/>
      <c r="E3" s="320"/>
      <c r="F3" s="321"/>
      <c r="G3" s="322"/>
      <c r="H3" s="323"/>
      <c r="I3" s="324" t="s">
        <v>118</v>
      </c>
      <c r="J3" s="323"/>
      <c r="K3" s="323"/>
      <c r="L3" s="323"/>
      <c r="M3" s="323"/>
      <c r="N3" s="325"/>
    </row>
    <row r="4" spans="1:14" ht="71.25" customHeight="1" thickBot="1">
      <c r="A4" s="399" t="s">
        <v>2</v>
      </c>
      <c r="B4" s="399" t="s">
        <v>119</v>
      </c>
      <c r="C4" s="326" t="s">
        <v>120</v>
      </c>
      <c r="D4" s="327" t="s">
        <v>121</v>
      </c>
      <c r="E4" s="327" t="s">
        <v>122</v>
      </c>
      <c r="F4" s="328" t="s">
        <v>123</v>
      </c>
      <c r="G4" s="416" t="s">
        <v>124</v>
      </c>
      <c r="H4" s="416"/>
      <c r="I4" s="399" t="s">
        <v>125</v>
      </c>
      <c r="J4" s="417" t="s">
        <v>126</v>
      </c>
      <c r="K4" s="417"/>
      <c r="L4" s="417"/>
      <c r="M4" s="417"/>
      <c r="N4" s="329" t="s">
        <v>127</v>
      </c>
    </row>
    <row r="5" spans="1:14" ht="70.5" customHeight="1" thickBot="1">
      <c r="A5" s="330" t="s">
        <v>619</v>
      </c>
      <c r="B5" s="331" t="s">
        <v>620</v>
      </c>
      <c r="C5" s="332" t="s">
        <v>621</v>
      </c>
      <c r="D5" s="333" t="s">
        <v>622</v>
      </c>
      <c r="E5" s="334">
        <v>20</v>
      </c>
      <c r="F5" s="335" t="s">
        <v>623</v>
      </c>
      <c r="G5" s="336">
        <v>13</v>
      </c>
      <c r="H5" s="337" t="s">
        <v>133</v>
      </c>
      <c r="I5" s="338" t="s">
        <v>183</v>
      </c>
      <c r="J5" s="338" t="str">
        <f>"Rez ≤"&amp;E5&amp; F5 &amp;" =Indeplineste cerintele specificate"</f>
        <v>Rez ≤20 mg/100g =Indeplineste cerintele specificate</v>
      </c>
      <c r="K5" s="338" t="str">
        <f>"Rez.&gt;"&amp;E5&amp;F5&amp;" = Nu indeplineste cerintele specificate"</f>
        <v>Rez.&gt;20 mg/100g = Nu indeplineste cerintele specificate</v>
      </c>
      <c r="L5" s="339" t="s">
        <v>141</v>
      </c>
      <c r="M5" s="329" t="str">
        <f>IF(C5="Nu exista","Neaplicabil ptr. ca nu exista limita de specificatie","x")</f>
        <v>x</v>
      </c>
      <c r="N5" s="340"/>
    </row>
    <row r="6" spans="1:14" ht="75" customHeight="1" thickBot="1">
      <c r="A6" s="330" t="s">
        <v>619</v>
      </c>
      <c r="B6" s="331" t="s">
        <v>620</v>
      </c>
      <c r="C6" s="332" t="s">
        <v>621</v>
      </c>
      <c r="D6" s="333" t="s">
        <v>624</v>
      </c>
      <c r="E6" s="334">
        <v>35</v>
      </c>
      <c r="F6" s="335" t="s">
        <v>623</v>
      </c>
      <c r="G6" s="336">
        <v>13</v>
      </c>
      <c r="H6" s="337" t="s">
        <v>133</v>
      </c>
      <c r="I6" s="338" t="s">
        <v>183</v>
      </c>
      <c r="J6" s="338" t="str">
        <f t="shared" ref="J6:J25" si="0">"Rez ≤"&amp;E6&amp; F6 &amp;" =Indeplineste cerintele specificate"</f>
        <v>Rez ≤35 mg/100g =Indeplineste cerintele specificate</v>
      </c>
      <c r="K6" s="338" t="str">
        <f t="shared" ref="K6:K25" si="1">"Rez.&gt;"&amp;E6&amp;F6&amp;" = Nu indeplineste cerintele specificate"</f>
        <v>Rez.&gt;35 mg/100g = Nu indeplineste cerintele specificate</v>
      </c>
      <c r="L6" s="339" t="s">
        <v>141</v>
      </c>
      <c r="M6" s="329" t="str">
        <f t="shared" ref="M6:M25" si="2">IF(C6="Nu exista","Neaplicabil ptr. ca nu exista limita de specificatie","x")</f>
        <v>x</v>
      </c>
      <c r="N6" s="340"/>
    </row>
    <row r="7" spans="1:14" ht="67.5" customHeight="1" thickBot="1">
      <c r="A7" s="330" t="s">
        <v>619</v>
      </c>
      <c r="B7" s="331" t="s">
        <v>620</v>
      </c>
      <c r="C7" s="332" t="s">
        <v>625</v>
      </c>
      <c r="D7" s="333" t="s">
        <v>622</v>
      </c>
      <c r="E7" s="334">
        <v>20</v>
      </c>
      <c r="F7" s="335" t="s">
        <v>626</v>
      </c>
      <c r="G7" s="336">
        <v>13</v>
      </c>
      <c r="H7" s="337" t="s">
        <v>133</v>
      </c>
      <c r="I7" s="338" t="s">
        <v>183</v>
      </c>
      <c r="J7" s="338" t="str">
        <f t="shared" si="0"/>
        <v>Rez ≤20mg/100g =Indeplineste cerintele specificate</v>
      </c>
      <c r="K7" s="338" t="str">
        <f t="shared" si="1"/>
        <v>Rez.&gt;20mg/100g = Nu indeplineste cerintele specificate</v>
      </c>
      <c r="L7" s="339" t="s">
        <v>141</v>
      </c>
      <c r="M7" s="329" t="str">
        <f t="shared" si="2"/>
        <v>x</v>
      </c>
      <c r="N7" s="340"/>
    </row>
    <row r="8" spans="1:14" ht="67.5" customHeight="1" thickBot="1">
      <c r="A8" s="330" t="s">
        <v>619</v>
      </c>
      <c r="B8" s="331" t="s">
        <v>620</v>
      </c>
      <c r="C8" s="332" t="s">
        <v>627</v>
      </c>
      <c r="D8" s="333" t="s">
        <v>624</v>
      </c>
      <c r="E8" s="334">
        <v>35</v>
      </c>
      <c r="F8" s="335" t="s">
        <v>626</v>
      </c>
      <c r="G8" s="336">
        <v>13</v>
      </c>
      <c r="H8" s="337" t="s">
        <v>133</v>
      </c>
      <c r="I8" s="338" t="s">
        <v>183</v>
      </c>
      <c r="J8" s="338" t="str">
        <f t="shared" si="0"/>
        <v>Rez ≤35mg/100g =Indeplineste cerintele specificate</v>
      </c>
      <c r="K8" s="338" t="str">
        <f t="shared" si="1"/>
        <v>Rez.&gt;35mg/100g = Nu indeplineste cerintele specificate</v>
      </c>
      <c r="L8" s="339" t="s">
        <v>141</v>
      </c>
      <c r="M8" s="329" t="str">
        <f t="shared" si="2"/>
        <v>x</v>
      </c>
      <c r="N8" s="340"/>
    </row>
    <row r="9" spans="1:14" ht="72" customHeight="1" thickBot="1">
      <c r="A9" s="330" t="s">
        <v>619</v>
      </c>
      <c r="B9" s="331" t="s">
        <v>620</v>
      </c>
      <c r="C9" s="332" t="s">
        <v>628</v>
      </c>
      <c r="D9" s="333" t="s">
        <v>622</v>
      </c>
      <c r="E9" s="334">
        <v>20</v>
      </c>
      <c r="F9" s="335" t="s">
        <v>626</v>
      </c>
      <c r="G9" s="336">
        <v>13</v>
      </c>
      <c r="H9" s="337" t="s">
        <v>133</v>
      </c>
      <c r="I9" s="338" t="s">
        <v>183</v>
      </c>
      <c r="J9" s="338" t="str">
        <f t="shared" si="0"/>
        <v>Rez ≤20mg/100g =Indeplineste cerintele specificate</v>
      </c>
      <c r="K9" s="338" t="str">
        <f t="shared" si="1"/>
        <v>Rez.&gt;20mg/100g = Nu indeplineste cerintele specificate</v>
      </c>
      <c r="L9" s="339" t="s">
        <v>141</v>
      </c>
      <c r="M9" s="329" t="str">
        <f t="shared" si="2"/>
        <v>x</v>
      </c>
      <c r="N9" s="340"/>
    </row>
    <row r="10" spans="1:14" ht="72" customHeight="1" thickBot="1">
      <c r="A10" s="330" t="s">
        <v>619</v>
      </c>
      <c r="B10" s="331" t="s">
        <v>620</v>
      </c>
      <c r="C10" s="332" t="s">
        <v>629</v>
      </c>
      <c r="D10" s="333" t="s">
        <v>624</v>
      </c>
      <c r="E10" s="334">
        <v>35</v>
      </c>
      <c r="F10" s="335" t="s">
        <v>626</v>
      </c>
      <c r="G10" s="336">
        <v>13</v>
      </c>
      <c r="H10" s="337" t="s">
        <v>133</v>
      </c>
      <c r="I10" s="338" t="s">
        <v>183</v>
      </c>
      <c r="J10" s="338" t="str">
        <f t="shared" si="0"/>
        <v>Rez ≤35mg/100g =Indeplineste cerintele specificate</v>
      </c>
      <c r="K10" s="338" t="str">
        <f t="shared" si="1"/>
        <v>Rez.&gt;35mg/100g = Nu indeplineste cerintele specificate</v>
      </c>
      <c r="L10" s="339" t="s">
        <v>141</v>
      </c>
      <c r="M10" s="329" t="str">
        <f t="shared" si="2"/>
        <v>x</v>
      </c>
      <c r="N10" s="340"/>
    </row>
    <row r="11" spans="1:14" ht="70.5" customHeight="1" thickBot="1">
      <c r="A11" s="330" t="s">
        <v>619</v>
      </c>
      <c r="B11" s="331" t="s">
        <v>620</v>
      </c>
      <c r="C11" s="332" t="s">
        <v>630</v>
      </c>
      <c r="D11" s="333" t="s">
        <v>631</v>
      </c>
      <c r="E11" s="334">
        <v>25</v>
      </c>
      <c r="F11" s="335" t="s">
        <v>626</v>
      </c>
      <c r="G11" s="336">
        <v>13</v>
      </c>
      <c r="H11" s="337" t="s">
        <v>133</v>
      </c>
      <c r="I11" s="338" t="s">
        <v>183</v>
      </c>
      <c r="J11" s="338" t="str">
        <f t="shared" si="0"/>
        <v>Rez ≤25mg/100g =Indeplineste cerintele specificate</v>
      </c>
      <c r="K11" s="338" t="str">
        <f t="shared" si="1"/>
        <v>Rez.&gt;25mg/100g = Nu indeplineste cerintele specificate</v>
      </c>
      <c r="L11" s="339" t="s">
        <v>141</v>
      </c>
      <c r="M11" s="329" t="str">
        <f t="shared" si="2"/>
        <v>x</v>
      </c>
      <c r="N11" s="340"/>
    </row>
    <row r="12" spans="1:14" ht="74.25" customHeight="1" thickBot="1">
      <c r="A12" s="330" t="s">
        <v>619</v>
      </c>
      <c r="B12" s="331" t="s">
        <v>620</v>
      </c>
      <c r="C12" s="332" t="s">
        <v>632</v>
      </c>
      <c r="D12" s="333" t="s">
        <v>633</v>
      </c>
      <c r="E12" s="334">
        <v>35</v>
      </c>
      <c r="F12" s="335" t="s">
        <v>626</v>
      </c>
      <c r="G12" s="336">
        <v>13</v>
      </c>
      <c r="H12" s="337" t="s">
        <v>133</v>
      </c>
      <c r="I12" s="338" t="s">
        <v>183</v>
      </c>
      <c r="J12" s="338" t="str">
        <f t="shared" si="0"/>
        <v>Rez ≤35mg/100g =Indeplineste cerintele specificate</v>
      </c>
      <c r="K12" s="338" t="str">
        <f t="shared" si="1"/>
        <v>Rez.&gt;35mg/100g = Nu indeplineste cerintele specificate</v>
      </c>
      <c r="L12" s="339" t="s">
        <v>141</v>
      </c>
      <c r="M12" s="329" t="str">
        <f t="shared" si="2"/>
        <v>x</v>
      </c>
      <c r="N12" s="340"/>
    </row>
    <row r="13" spans="1:14" ht="141.75" customHeight="1" thickBot="1">
      <c r="A13" s="330" t="s">
        <v>619</v>
      </c>
      <c r="B13" s="331" t="s">
        <v>620</v>
      </c>
      <c r="C13" s="332" t="s">
        <v>634</v>
      </c>
      <c r="D13" s="333" t="s">
        <v>635</v>
      </c>
      <c r="E13" s="334">
        <v>30</v>
      </c>
      <c r="F13" s="335" t="s">
        <v>626</v>
      </c>
      <c r="G13" s="336">
        <v>13</v>
      </c>
      <c r="H13" s="337" t="s">
        <v>133</v>
      </c>
      <c r="I13" s="338" t="s">
        <v>183</v>
      </c>
      <c r="J13" s="338" t="str">
        <f t="shared" si="0"/>
        <v>Rez ≤30mg/100g =Indeplineste cerintele specificate</v>
      </c>
      <c r="K13" s="338" t="str">
        <f t="shared" si="1"/>
        <v>Rez.&gt;30mg/100g = Nu indeplineste cerintele specificate</v>
      </c>
      <c r="L13" s="339" t="s">
        <v>141</v>
      </c>
      <c r="M13" s="329" t="str">
        <f t="shared" si="2"/>
        <v>x</v>
      </c>
      <c r="N13" s="341" t="s">
        <v>304</v>
      </c>
    </row>
    <row r="14" spans="1:14" ht="96.75" customHeight="1" thickBot="1">
      <c r="A14" s="330" t="s">
        <v>619</v>
      </c>
      <c r="B14" s="331" t="s">
        <v>620</v>
      </c>
      <c r="C14" s="332" t="s">
        <v>634</v>
      </c>
      <c r="D14" s="333" t="s">
        <v>636</v>
      </c>
      <c r="E14" s="334">
        <v>45</v>
      </c>
      <c r="F14" s="335" t="s">
        <v>626</v>
      </c>
      <c r="G14" s="336">
        <v>13</v>
      </c>
      <c r="H14" s="337" t="s">
        <v>133</v>
      </c>
      <c r="I14" s="338" t="s">
        <v>183</v>
      </c>
      <c r="J14" s="338" t="str">
        <f t="shared" si="0"/>
        <v>Rez ≤45mg/100g =Indeplineste cerintele specificate</v>
      </c>
      <c r="K14" s="338" t="str">
        <f t="shared" si="1"/>
        <v>Rez.&gt;45mg/100g = Nu indeplineste cerintele specificate</v>
      </c>
      <c r="L14" s="339" t="s">
        <v>141</v>
      </c>
      <c r="M14" s="329" t="str">
        <f t="shared" si="2"/>
        <v>x</v>
      </c>
      <c r="N14" s="341" t="s">
        <v>304</v>
      </c>
    </row>
    <row r="15" spans="1:14" ht="96.75" customHeight="1" thickBot="1">
      <c r="A15" s="330" t="s">
        <v>619</v>
      </c>
      <c r="B15" s="331" t="s">
        <v>620</v>
      </c>
      <c r="C15" s="332" t="s">
        <v>634</v>
      </c>
      <c r="D15" s="333" t="s">
        <v>637</v>
      </c>
      <c r="E15" s="334">
        <v>35</v>
      </c>
      <c r="F15" s="335" t="s">
        <v>626</v>
      </c>
      <c r="G15" s="336">
        <v>13</v>
      </c>
      <c r="H15" s="337" t="s">
        <v>133</v>
      </c>
      <c r="I15" s="338" t="s">
        <v>183</v>
      </c>
      <c r="J15" s="338" t="str">
        <f t="shared" si="0"/>
        <v>Rez ≤35mg/100g =Indeplineste cerintele specificate</v>
      </c>
      <c r="K15" s="338" t="str">
        <f t="shared" si="1"/>
        <v>Rez.&gt;35mg/100g = Nu indeplineste cerintele specificate</v>
      </c>
      <c r="L15" s="339" t="s">
        <v>141</v>
      </c>
      <c r="M15" s="329" t="str">
        <f t="shared" si="2"/>
        <v>x</v>
      </c>
      <c r="N15" s="341" t="s">
        <v>304</v>
      </c>
    </row>
    <row r="16" spans="1:14" ht="119.25" customHeight="1" thickBot="1">
      <c r="A16" s="330" t="s">
        <v>619</v>
      </c>
      <c r="B16" s="331" t="s">
        <v>620</v>
      </c>
      <c r="C16" s="332" t="s">
        <v>634</v>
      </c>
      <c r="D16" s="333" t="s">
        <v>638</v>
      </c>
      <c r="E16" s="334">
        <v>45</v>
      </c>
      <c r="F16" s="335" t="s">
        <v>626</v>
      </c>
      <c r="G16" s="336">
        <v>13</v>
      </c>
      <c r="H16" s="337" t="s">
        <v>133</v>
      </c>
      <c r="I16" s="338" t="s">
        <v>183</v>
      </c>
      <c r="J16" s="338" t="str">
        <f t="shared" si="0"/>
        <v>Rez ≤45mg/100g =Indeplineste cerintele specificate</v>
      </c>
      <c r="K16" s="338" t="str">
        <f t="shared" si="1"/>
        <v>Rez.&gt;45mg/100g = Nu indeplineste cerintele specificate</v>
      </c>
      <c r="L16" s="339" t="s">
        <v>141</v>
      </c>
      <c r="M16" s="329" t="str">
        <f t="shared" si="2"/>
        <v>x</v>
      </c>
      <c r="N16" s="341" t="s">
        <v>304</v>
      </c>
    </row>
    <row r="17" spans="1:14" ht="102" customHeight="1" thickBot="1">
      <c r="A17" s="330" t="s">
        <v>619</v>
      </c>
      <c r="B17" s="331" t="s">
        <v>620</v>
      </c>
      <c r="C17" s="332" t="s">
        <v>634</v>
      </c>
      <c r="D17" s="333" t="s">
        <v>639</v>
      </c>
      <c r="E17" s="334">
        <v>45</v>
      </c>
      <c r="F17" s="335" t="s">
        <v>626</v>
      </c>
      <c r="G17" s="336">
        <v>13</v>
      </c>
      <c r="H17" s="337" t="s">
        <v>133</v>
      </c>
      <c r="I17" s="338" t="s">
        <v>183</v>
      </c>
      <c r="J17" s="338" t="str">
        <f t="shared" si="0"/>
        <v>Rez ≤45mg/100g =Indeplineste cerintele specificate</v>
      </c>
      <c r="K17" s="338" t="str">
        <f t="shared" si="1"/>
        <v>Rez.&gt;45mg/100g = Nu indeplineste cerintele specificate</v>
      </c>
      <c r="L17" s="339" t="s">
        <v>141</v>
      </c>
      <c r="M17" s="329" t="str">
        <f t="shared" si="2"/>
        <v>x</v>
      </c>
      <c r="N17" s="341" t="s">
        <v>304</v>
      </c>
    </row>
    <row r="18" spans="1:14" ht="106.5" customHeight="1" thickBot="1">
      <c r="A18" s="330" t="s">
        <v>619</v>
      </c>
      <c r="B18" s="331" t="s">
        <v>620</v>
      </c>
      <c r="C18" s="332" t="s">
        <v>634</v>
      </c>
      <c r="D18" s="333" t="s">
        <v>640</v>
      </c>
      <c r="E18" s="334">
        <v>45</v>
      </c>
      <c r="F18" s="335" t="s">
        <v>626</v>
      </c>
      <c r="G18" s="336">
        <v>13</v>
      </c>
      <c r="H18" s="337" t="s">
        <v>133</v>
      </c>
      <c r="I18" s="338" t="s">
        <v>183</v>
      </c>
      <c r="J18" s="338" t="str">
        <f t="shared" si="0"/>
        <v>Rez ≤45mg/100g =Indeplineste cerintele specificate</v>
      </c>
      <c r="K18" s="338" t="str">
        <f t="shared" si="1"/>
        <v>Rez.&gt;45mg/100g = Nu indeplineste cerintele specificate</v>
      </c>
      <c r="L18" s="339" t="s">
        <v>141</v>
      </c>
      <c r="M18" s="329" t="str">
        <f t="shared" si="2"/>
        <v>x</v>
      </c>
      <c r="N18" s="341" t="s">
        <v>304</v>
      </c>
    </row>
    <row r="19" spans="1:14" ht="105.75" customHeight="1" thickBot="1">
      <c r="A19" s="330" t="s">
        <v>619</v>
      </c>
      <c r="B19" s="331" t="s">
        <v>620</v>
      </c>
      <c r="C19" s="332" t="s">
        <v>634</v>
      </c>
      <c r="D19" s="342" t="s">
        <v>641</v>
      </c>
      <c r="E19" s="334">
        <v>45</v>
      </c>
      <c r="F19" s="335" t="s">
        <v>626</v>
      </c>
      <c r="G19" s="336">
        <v>13</v>
      </c>
      <c r="H19" s="337" t="s">
        <v>133</v>
      </c>
      <c r="I19" s="338" t="s">
        <v>183</v>
      </c>
      <c r="J19" s="338" t="str">
        <f t="shared" si="0"/>
        <v>Rez ≤45mg/100g =Indeplineste cerintele specificate</v>
      </c>
      <c r="K19" s="338" t="str">
        <f t="shared" si="1"/>
        <v>Rez.&gt;45mg/100g = Nu indeplineste cerintele specificate</v>
      </c>
      <c r="L19" s="339" t="s">
        <v>141</v>
      </c>
      <c r="M19" s="329" t="str">
        <f t="shared" si="2"/>
        <v>x</v>
      </c>
      <c r="N19" s="341" t="s">
        <v>304</v>
      </c>
    </row>
    <row r="20" spans="1:14" ht="108.75" customHeight="1" thickBot="1">
      <c r="A20" s="330" t="s">
        <v>619</v>
      </c>
      <c r="B20" s="331" t="s">
        <v>620</v>
      </c>
      <c r="C20" s="332" t="s">
        <v>634</v>
      </c>
      <c r="D20" s="333" t="s">
        <v>642</v>
      </c>
      <c r="E20" s="334">
        <v>200</v>
      </c>
      <c r="F20" s="335" t="s">
        <v>626</v>
      </c>
      <c r="G20" s="336">
        <v>13</v>
      </c>
      <c r="H20" s="337" t="s">
        <v>133</v>
      </c>
      <c r="I20" s="338" t="s">
        <v>183</v>
      </c>
      <c r="J20" s="338" t="str">
        <f t="shared" si="0"/>
        <v>Rez ≤200mg/100g =Indeplineste cerintele specificate</v>
      </c>
      <c r="K20" s="338" t="str">
        <f t="shared" si="1"/>
        <v>Rez.&gt;200mg/100g = Nu indeplineste cerintele specificate</v>
      </c>
      <c r="L20" s="339" t="s">
        <v>141</v>
      </c>
      <c r="M20" s="329" t="str">
        <f t="shared" si="2"/>
        <v>x</v>
      </c>
      <c r="N20" s="341" t="s">
        <v>304</v>
      </c>
    </row>
    <row r="21" spans="1:14" ht="102" customHeight="1" thickBot="1">
      <c r="A21" s="330" t="s">
        <v>619</v>
      </c>
      <c r="B21" s="331" t="s">
        <v>620</v>
      </c>
      <c r="C21" s="332" t="s">
        <v>634</v>
      </c>
      <c r="D21" s="342" t="s">
        <v>643</v>
      </c>
      <c r="E21" s="334">
        <v>30</v>
      </c>
      <c r="F21" s="335" t="s">
        <v>626</v>
      </c>
      <c r="G21" s="336">
        <v>13</v>
      </c>
      <c r="H21" s="337" t="s">
        <v>133</v>
      </c>
      <c r="I21" s="338" t="s">
        <v>183</v>
      </c>
      <c r="J21" s="338" t="str">
        <f t="shared" si="0"/>
        <v>Rez ≤30mg/100g =Indeplineste cerintele specificate</v>
      </c>
      <c r="K21" s="338" t="str">
        <f t="shared" si="1"/>
        <v>Rez.&gt;30mg/100g = Nu indeplineste cerintele specificate</v>
      </c>
      <c r="L21" s="339" t="s">
        <v>141</v>
      </c>
      <c r="M21" s="329" t="str">
        <f t="shared" si="2"/>
        <v>x</v>
      </c>
      <c r="N21" s="341" t="s">
        <v>304</v>
      </c>
    </row>
    <row r="22" spans="1:14" ht="100.5" customHeight="1" thickBot="1">
      <c r="A22" s="330" t="s">
        <v>619</v>
      </c>
      <c r="B22" s="331" t="s">
        <v>620</v>
      </c>
      <c r="C22" s="332" t="s">
        <v>634</v>
      </c>
      <c r="D22" s="333" t="s">
        <v>644</v>
      </c>
      <c r="E22" s="334">
        <v>55</v>
      </c>
      <c r="F22" s="335" t="s">
        <v>626</v>
      </c>
      <c r="G22" s="336">
        <v>13</v>
      </c>
      <c r="H22" s="337" t="s">
        <v>133</v>
      </c>
      <c r="I22" s="338" t="s">
        <v>183</v>
      </c>
      <c r="J22" s="338" t="str">
        <f t="shared" si="0"/>
        <v>Rez ≤55mg/100g =Indeplineste cerintele specificate</v>
      </c>
      <c r="K22" s="338" t="str">
        <f t="shared" si="1"/>
        <v>Rez.&gt;55mg/100g = Nu indeplineste cerintele specificate</v>
      </c>
      <c r="L22" s="339" t="s">
        <v>141</v>
      </c>
      <c r="M22" s="329" t="str">
        <f t="shared" si="2"/>
        <v>x</v>
      </c>
      <c r="N22" s="341" t="s">
        <v>304</v>
      </c>
    </row>
    <row r="23" spans="1:14" ht="75" customHeight="1" thickBot="1">
      <c r="A23" s="330" t="s">
        <v>645</v>
      </c>
      <c r="B23" s="331" t="s">
        <v>646</v>
      </c>
      <c r="C23" s="332" t="s">
        <v>647</v>
      </c>
      <c r="D23" s="333" t="s">
        <v>648</v>
      </c>
      <c r="E23" s="334">
        <v>25</v>
      </c>
      <c r="F23" s="335" t="s">
        <v>626</v>
      </c>
      <c r="G23" s="343">
        <v>17</v>
      </c>
      <c r="H23" s="337" t="s">
        <v>133</v>
      </c>
      <c r="I23" s="338" t="s">
        <v>183</v>
      </c>
      <c r="J23" s="338" t="str">
        <f t="shared" si="0"/>
        <v>Rez ≤25mg/100g =Indeplineste cerintele specificate</v>
      </c>
      <c r="K23" s="338" t="str">
        <f t="shared" si="1"/>
        <v>Rez.&gt;25mg/100g = Nu indeplineste cerintele specificate</v>
      </c>
      <c r="L23" s="339" t="s">
        <v>141</v>
      </c>
      <c r="M23" s="329" t="str">
        <f t="shared" si="2"/>
        <v>x</v>
      </c>
      <c r="N23" s="340"/>
    </row>
    <row r="24" spans="1:14" ht="102.75" customHeight="1" thickBot="1">
      <c r="A24" s="330" t="s">
        <v>645</v>
      </c>
      <c r="B24" s="331" t="s">
        <v>646</v>
      </c>
      <c r="C24" s="332" t="s">
        <v>647</v>
      </c>
      <c r="D24" s="333" t="s">
        <v>649</v>
      </c>
      <c r="E24" s="334">
        <v>30</v>
      </c>
      <c r="F24" s="335" t="s">
        <v>626</v>
      </c>
      <c r="G24" s="343">
        <v>17</v>
      </c>
      <c r="H24" s="337" t="s">
        <v>133</v>
      </c>
      <c r="I24" s="338" t="s">
        <v>183</v>
      </c>
      <c r="J24" s="338" t="str">
        <f t="shared" si="0"/>
        <v>Rez ≤30mg/100g =Indeplineste cerintele specificate</v>
      </c>
      <c r="K24" s="338" t="str">
        <f t="shared" si="1"/>
        <v>Rez.&gt;30mg/100g = Nu indeplineste cerintele specificate</v>
      </c>
      <c r="L24" s="339" t="s">
        <v>141</v>
      </c>
      <c r="M24" s="329" t="str">
        <f t="shared" si="2"/>
        <v>x</v>
      </c>
      <c r="N24" s="340"/>
    </row>
    <row r="25" spans="1:14" ht="84" customHeight="1" thickBot="1">
      <c r="A25" s="330" t="s">
        <v>645</v>
      </c>
      <c r="B25" s="331" t="s">
        <v>646</v>
      </c>
      <c r="C25" s="332" t="s">
        <v>647</v>
      </c>
      <c r="D25" s="333" t="s">
        <v>650</v>
      </c>
      <c r="E25" s="334">
        <v>35</v>
      </c>
      <c r="F25" s="335" t="s">
        <v>626</v>
      </c>
      <c r="G25" s="343">
        <v>17</v>
      </c>
      <c r="H25" s="337" t="s">
        <v>133</v>
      </c>
      <c r="I25" s="338" t="s">
        <v>183</v>
      </c>
      <c r="J25" s="338" t="str">
        <f t="shared" si="0"/>
        <v>Rez ≤35mg/100g =Indeplineste cerintele specificate</v>
      </c>
      <c r="K25" s="338" t="str">
        <f t="shared" si="1"/>
        <v>Rez.&gt;35mg/100g = Nu indeplineste cerintele specificate</v>
      </c>
      <c r="L25" s="339" t="s">
        <v>141</v>
      </c>
      <c r="M25" s="329" t="str">
        <f t="shared" si="2"/>
        <v>x</v>
      </c>
      <c r="N25" s="340"/>
    </row>
    <row r="26" spans="1:14" ht="15.75" thickBot="1">
      <c r="A26" s="344"/>
      <c r="B26" s="344"/>
      <c r="C26" s="344"/>
      <c r="D26" s="344"/>
      <c r="E26" s="344"/>
      <c r="F26" s="344"/>
      <c r="G26" s="345"/>
      <c r="H26" s="344"/>
      <c r="I26" s="344"/>
      <c r="J26" s="344"/>
      <c r="K26" s="344"/>
      <c r="L26" s="344"/>
      <c r="M26" s="344"/>
      <c r="N26" s="344"/>
    </row>
    <row r="27" spans="1:14" ht="15.75" thickBot="1">
      <c r="A27" s="346" t="s">
        <v>144</v>
      </c>
      <c r="G27" s="307"/>
    </row>
    <row r="28" spans="1:14" ht="15.75" thickBot="1">
      <c r="A28" s="347" t="s">
        <v>145</v>
      </c>
      <c r="B28" s="413" t="s">
        <v>146</v>
      </c>
      <c r="C28" s="414"/>
      <c r="D28" s="414"/>
      <c r="E28" s="414"/>
      <c r="F28" s="414"/>
      <c r="G28" s="414"/>
      <c r="H28" s="414"/>
      <c r="I28" s="414"/>
      <c r="J28" s="414"/>
      <c r="K28" s="414"/>
      <c r="L28" s="414"/>
      <c r="M28" s="415"/>
    </row>
    <row r="29" spans="1:14" ht="15.75" thickBot="1">
      <c r="A29" s="346" t="s">
        <v>147</v>
      </c>
      <c r="B29" s="413" t="s">
        <v>148</v>
      </c>
      <c r="C29" s="414"/>
      <c r="D29" s="414"/>
      <c r="E29" s="414"/>
      <c r="F29" s="414"/>
      <c r="G29" s="414"/>
      <c r="H29" s="414"/>
      <c r="I29" s="414"/>
      <c r="J29" s="414"/>
      <c r="K29" s="414"/>
      <c r="L29" s="414"/>
      <c r="M29" s="415"/>
    </row>
    <row r="30" spans="1:14" ht="15.75" thickBot="1">
      <c r="A30" s="348" t="s">
        <v>651</v>
      </c>
      <c r="B30" s="418" t="s">
        <v>652</v>
      </c>
      <c r="C30" s="419"/>
      <c r="D30" s="419"/>
      <c r="E30" s="419"/>
      <c r="F30" s="419"/>
      <c r="G30" s="419"/>
      <c r="H30" s="419"/>
      <c r="I30" s="419"/>
      <c r="J30" s="419"/>
      <c r="K30" s="419"/>
      <c r="L30" s="419"/>
      <c r="M30" s="420"/>
    </row>
    <row r="31" spans="1:14" ht="15.75" thickBot="1">
      <c r="A31" s="346" t="s">
        <v>653</v>
      </c>
      <c r="B31" s="413" t="s">
        <v>654</v>
      </c>
      <c r="C31" s="414"/>
      <c r="D31" s="414"/>
      <c r="E31" s="414"/>
      <c r="F31" s="414"/>
      <c r="G31" s="414"/>
      <c r="H31" s="414"/>
      <c r="I31" s="414"/>
      <c r="J31" s="414"/>
      <c r="K31" s="414"/>
      <c r="L31" s="414"/>
      <c r="M31" s="415"/>
    </row>
    <row r="32" spans="1:14">
      <c r="A32" s="346" t="s">
        <v>655</v>
      </c>
      <c r="B32" s="413" t="s">
        <v>656</v>
      </c>
      <c r="C32" s="414"/>
      <c r="D32" s="414"/>
      <c r="E32" s="414"/>
      <c r="F32" s="414"/>
      <c r="G32" s="414"/>
      <c r="H32" s="414"/>
      <c r="I32" s="414"/>
      <c r="J32" s="414"/>
      <c r="K32" s="414"/>
      <c r="L32" s="414"/>
      <c r="M32" s="415"/>
    </row>
    <row r="33" spans="1:14">
      <c r="A33" s="344"/>
      <c r="B33" s="344"/>
      <c r="C33" s="344"/>
      <c r="D33" s="344"/>
      <c r="E33" s="344"/>
      <c r="F33" s="344"/>
      <c r="G33" s="345"/>
      <c r="H33" s="344"/>
      <c r="I33" s="344"/>
      <c r="J33" s="344"/>
      <c r="K33" s="344"/>
      <c r="L33" s="344"/>
      <c r="M33" s="344"/>
      <c r="N33" s="344"/>
    </row>
    <row r="34" spans="1:14">
      <c r="A34" s="344"/>
      <c r="B34" s="344"/>
      <c r="C34" s="344"/>
      <c r="D34" s="344"/>
      <c r="E34" s="344"/>
      <c r="F34" s="344"/>
      <c r="G34" s="345"/>
      <c r="H34" s="344"/>
      <c r="I34" s="344"/>
      <c r="J34" s="344"/>
      <c r="K34" s="344"/>
      <c r="L34" s="344"/>
      <c r="M34" s="344"/>
      <c r="N34" s="344"/>
    </row>
    <row r="35" spans="1:14">
      <c r="A35" s="344"/>
      <c r="B35" s="344"/>
      <c r="C35" s="344"/>
      <c r="D35" s="344"/>
      <c r="E35" s="344"/>
      <c r="F35" s="344"/>
      <c r="G35" s="345"/>
      <c r="H35" s="344"/>
      <c r="I35" s="344"/>
      <c r="J35" s="344"/>
      <c r="K35" s="344"/>
      <c r="L35" s="344"/>
      <c r="M35" s="344"/>
      <c r="N35" s="344"/>
    </row>
    <row r="36" spans="1:14">
      <c r="A36" s="344"/>
      <c r="B36" s="344"/>
      <c r="C36" s="344"/>
      <c r="D36" s="344"/>
      <c r="E36" s="344"/>
      <c r="F36" s="344"/>
      <c r="G36" s="345"/>
      <c r="H36" s="344"/>
      <c r="I36" s="344"/>
      <c r="J36" s="344"/>
      <c r="K36" s="344"/>
      <c r="L36" s="344"/>
      <c r="M36" s="344"/>
      <c r="N36" s="344"/>
    </row>
    <row r="37" spans="1:14">
      <c r="A37" s="344"/>
      <c r="B37" s="344"/>
      <c r="C37" s="344"/>
      <c r="D37" s="344"/>
      <c r="E37" s="344"/>
      <c r="F37" s="344"/>
      <c r="G37" s="345"/>
      <c r="H37" s="344"/>
      <c r="I37" s="344"/>
      <c r="J37" s="344"/>
      <c r="K37" s="344"/>
      <c r="L37" s="344"/>
      <c r="M37" s="344"/>
      <c r="N37" s="344"/>
    </row>
    <row r="38" spans="1:14">
      <c r="A38" s="344"/>
      <c r="B38" s="344"/>
      <c r="C38" s="344"/>
      <c r="D38" s="344"/>
      <c r="E38" s="344"/>
      <c r="F38" s="344"/>
      <c r="G38" s="345"/>
      <c r="H38" s="344"/>
      <c r="I38" s="344"/>
      <c r="J38" s="344"/>
      <c r="K38" s="344"/>
      <c r="L38" s="344"/>
      <c r="M38" s="344"/>
      <c r="N38" s="344"/>
    </row>
    <row r="39" spans="1:14">
      <c r="A39" s="344"/>
      <c r="B39" s="344"/>
      <c r="C39" s="344"/>
      <c r="D39" s="344"/>
      <c r="E39" s="344"/>
      <c r="F39" s="344"/>
      <c r="G39" s="345"/>
      <c r="H39" s="344"/>
      <c r="I39" s="344"/>
      <c r="J39" s="344"/>
      <c r="K39" s="344"/>
      <c r="L39" s="344"/>
      <c r="M39" s="344"/>
      <c r="N39" s="344"/>
    </row>
    <row r="40" spans="1:14">
      <c r="A40" s="344"/>
      <c r="B40" s="344"/>
      <c r="C40" s="344"/>
      <c r="D40" s="344"/>
      <c r="E40" s="344"/>
      <c r="F40" s="344"/>
      <c r="G40" s="345"/>
      <c r="H40" s="344"/>
      <c r="I40" s="344"/>
      <c r="J40" s="344"/>
      <c r="K40" s="344"/>
      <c r="L40" s="344"/>
      <c r="M40" s="344"/>
      <c r="N40" s="344"/>
    </row>
    <row r="41" spans="1:14">
      <c r="A41" s="344"/>
      <c r="B41" s="344"/>
      <c r="C41" s="344"/>
      <c r="D41" s="344"/>
      <c r="E41" s="344"/>
      <c r="F41" s="344"/>
      <c r="G41" s="345"/>
      <c r="H41" s="344"/>
      <c r="I41" s="344"/>
      <c r="J41" s="344"/>
      <c r="K41" s="344"/>
      <c r="L41" s="344"/>
      <c r="M41" s="344"/>
      <c r="N41" s="344"/>
    </row>
    <row r="42" spans="1:14">
      <c r="A42" s="344"/>
      <c r="B42" s="344"/>
      <c r="C42" s="344"/>
      <c r="D42" s="344"/>
      <c r="E42" s="344"/>
      <c r="F42" s="344"/>
      <c r="G42" s="345"/>
      <c r="H42" s="344"/>
      <c r="I42" s="344"/>
      <c r="J42" s="344"/>
      <c r="K42" s="344"/>
      <c r="L42" s="344"/>
      <c r="M42" s="344"/>
      <c r="N42" s="344"/>
    </row>
    <row r="43" spans="1:14">
      <c r="A43" s="344"/>
      <c r="B43" s="344"/>
      <c r="C43" s="344"/>
      <c r="D43" s="344"/>
      <c r="E43" s="344"/>
      <c r="F43" s="344"/>
      <c r="G43" s="345"/>
      <c r="H43" s="344"/>
      <c r="I43" s="344"/>
      <c r="J43" s="344"/>
      <c r="K43" s="344"/>
      <c r="L43" s="344"/>
      <c r="M43" s="344"/>
      <c r="N43" s="344"/>
    </row>
    <row r="44" spans="1:14">
      <c r="A44" s="344"/>
      <c r="B44" s="344"/>
      <c r="C44" s="344"/>
      <c r="D44" s="344"/>
      <c r="E44" s="344"/>
      <c r="F44" s="344"/>
      <c r="G44" s="345"/>
      <c r="H44" s="344"/>
      <c r="I44" s="344"/>
      <c r="J44" s="344"/>
      <c r="K44" s="344"/>
      <c r="L44" s="344"/>
      <c r="M44" s="344"/>
      <c r="N44" s="344"/>
    </row>
    <row r="45" spans="1:14">
      <c r="A45" s="344"/>
      <c r="B45" s="344"/>
      <c r="C45" s="344"/>
      <c r="D45" s="344"/>
      <c r="E45" s="344"/>
      <c r="F45" s="344"/>
      <c r="G45" s="345"/>
      <c r="H45" s="344"/>
      <c r="I45" s="344"/>
      <c r="J45" s="344"/>
      <c r="K45" s="344"/>
      <c r="L45" s="344"/>
      <c r="M45" s="344"/>
      <c r="N45" s="344"/>
    </row>
    <row r="46" spans="1:14">
      <c r="A46" s="344"/>
      <c r="B46" s="344"/>
      <c r="C46" s="344"/>
      <c r="D46" s="344"/>
      <c r="E46" s="344"/>
      <c r="F46" s="344"/>
      <c r="G46" s="345"/>
      <c r="H46" s="344"/>
      <c r="I46" s="344"/>
      <c r="J46" s="344"/>
      <c r="K46" s="344"/>
      <c r="L46" s="344"/>
      <c r="M46" s="344"/>
      <c r="N46" s="344"/>
    </row>
    <row r="47" spans="1:14">
      <c r="A47" s="344"/>
      <c r="B47" s="344"/>
      <c r="C47" s="344"/>
      <c r="D47" s="344"/>
      <c r="E47" s="344"/>
      <c r="F47" s="344"/>
      <c r="G47" s="345"/>
      <c r="H47" s="344"/>
      <c r="I47" s="344"/>
      <c r="J47" s="344"/>
      <c r="K47" s="344"/>
      <c r="L47" s="344"/>
      <c r="M47" s="344"/>
      <c r="N47" s="344"/>
    </row>
    <row r="48" spans="1:14">
      <c r="A48" s="344"/>
      <c r="B48" s="344"/>
      <c r="C48" s="344"/>
      <c r="D48" s="344"/>
      <c r="E48" s="344"/>
      <c r="F48" s="344"/>
      <c r="G48" s="345"/>
      <c r="H48" s="344"/>
      <c r="I48" s="344"/>
      <c r="J48" s="344"/>
      <c r="K48" s="344"/>
      <c r="L48" s="344"/>
      <c r="M48" s="344"/>
      <c r="N48" s="344"/>
    </row>
    <row r="49" spans="1:14">
      <c r="A49" s="344"/>
      <c r="B49" s="344"/>
      <c r="C49" s="344"/>
      <c r="D49" s="344"/>
      <c r="E49" s="344"/>
      <c r="F49" s="344"/>
      <c r="G49" s="345"/>
      <c r="H49" s="344"/>
      <c r="I49" s="344"/>
      <c r="J49" s="344"/>
      <c r="K49" s="344"/>
      <c r="L49" s="344"/>
      <c r="M49" s="344"/>
      <c r="N49" s="344"/>
    </row>
    <row r="50" spans="1:14">
      <c r="A50" s="344"/>
      <c r="B50" s="344"/>
      <c r="C50" s="344"/>
      <c r="D50" s="344"/>
      <c r="E50" s="344"/>
      <c r="F50" s="344"/>
      <c r="G50" s="345"/>
      <c r="H50" s="344"/>
      <c r="I50" s="344"/>
      <c r="J50" s="344"/>
      <c r="K50" s="344"/>
      <c r="L50" s="344"/>
      <c r="M50" s="344"/>
      <c r="N50" s="344"/>
    </row>
    <row r="51" spans="1:14">
      <c r="A51" s="344"/>
      <c r="B51" s="344"/>
      <c r="C51" s="344"/>
      <c r="D51" s="344"/>
      <c r="E51" s="344"/>
      <c r="F51" s="344"/>
      <c r="G51" s="345"/>
      <c r="H51" s="344"/>
      <c r="I51" s="344"/>
      <c r="J51" s="344"/>
      <c r="K51" s="344"/>
      <c r="L51" s="344"/>
      <c r="M51" s="344"/>
      <c r="N51" s="344"/>
    </row>
    <row r="52" spans="1:14">
      <c r="A52" s="344"/>
      <c r="B52" s="344"/>
      <c r="C52" s="344"/>
      <c r="D52" s="344"/>
      <c r="E52" s="344"/>
      <c r="F52" s="344"/>
      <c r="G52" s="345"/>
      <c r="H52" s="344"/>
      <c r="I52" s="344"/>
      <c r="J52" s="344"/>
      <c r="K52" s="344"/>
      <c r="L52" s="344"/>
      <c r="M52" s="344"/>
      <c r="N52" s="344"/>
    </row>
    <row r="53" spans="1:14">
      <c r="A53" s="344"/>
      <c r="B53" s="344"/>
      <c r="C53" s="344"/>
      <c r="D53" s="344"/>
      <c r="E53" s="344"/>
      <c r="F53" s="344"/>
      <c r="G53" s="345"/>
      <c r="H53" s="344"/>
      <c r="I53" s="344"/>
      <c r="J53" s="344"/>
      <c r="K53" s="344"/>
      <c r="L53" s="344"/>
      <c r="M53" s="344"/>
      <c r="N53" s="344"/>
    </row>
    <row r="54" spans="1:14">
      <c r="A54" s="344"/>
      <c r="B54" s="344"/>
      <c r="C54" s="344"/>
      <c r="D54" s="344"/>
      <c r="E54" s="344"/>
      <c r="F54" s="344"/>
      <c r="G54" s="345"/>
      <c r="H54" s="344"/>
      <c r="I54" s="344"/>
      <c r="J54" s="344"/>
      <c r="K54" s="344"/>
      <c r="L54" s="344"/>
      <c r="M54" s="344"/>
      <c r="N54" s="344"/>
    </row>
    <row r="55" spans="1:14">
      <c r="A55" s="344"/>
      <c r="B55" s="344"/>
      <c r="C55" s="344"/>
      <c r="D55" s="344"/>
      <c r="E55" s="344"/>
      <c r="F55" s="344"/>
      <c r="G55" s="345"/>
      <c r="H55" s="344"/>
      <c r="I55" s="344"/>
      <c r="J55" s="344"/>
      <c r="K55" s="344"/>
      <c r="L55" s="344"/>
      <c r="M55" s="344"/>
      <c r="N55" s="344"/>
    </row>
    <row r="56" spans="1:14">
      <c r="A56" s="344"/>
      <c r="B56" s="344"/>
      <c r="C56" s="344"/>
      <c r="D56" s="344"/>
      <c r="E56" s="344"/>
      <c r="F56" s="344"/>
      <c r="G56" s="345"/>
      <c r="H56" s="344"/>
      <c r="I56" s="344"/>
      <c r="J56" s="344"/>
      <c r="K56" s="344"/>
      <c r="L56" s="344"/>
      <c r="M56" s="344"/>
      <c r="N56" s="344"/>
    </row>
    <row r="57" spans="1:14">
      <c r="A57" s="344"/>
      <c r="B57" s="344"/>
      <c r="C57" s="344"/>
      <c r="D57" s="344"/>
      <c r="E57" s="344"/>
      <c r="F57" s="344"/>
      <c r="G57" s="345"/>
      <c r="H57" s="344"/>
      <c r="I57" s="344"/>
      <c r="J57" s="344"/>
      <c r="K57" s="344"/>
      <c r="L57" s="344"/>
      <c r="M57" s="344"/>
      <c r="N57" s="344"/>
    </row>
    <row r="58" spans="1:14">
      <c r="A58" s="344"/>
      <c r="B58" s="344"/>
      <c r="C58" s="344"/>
      <c r="D58" s="344"/>
      <c r="E58" s="344"/>
      <c r="F58" s="344"/>
      <c r="G58" s="345"/>
      <c r="H58" s="344"/>
      <c r="I58" s="344"/>
      <c r="J58" s="344"/>
      <c r="K58" s="344"/>
      <c r="L58" s="344"/>
      <c r="M58" s="344"/>
      <c r="N58" s="344"/>
    </row>
    <row r="59" spans="1:14">
      <c r="A59" s="344"/>
      <c r="B59" s="344"/>
      <c r="C59" s="344"/>
      <c r="D59" s="344"/>
      <c r="E59" s="344"/>
      <c r="F59" s="344"/>
      <c r="G59" s="345"/>
      <c r="H59" s="344"/>
      <c r="I59" s="344"/>
      <c r="J59" s="344"/>
      <c r="K59" s="344"/>
      <c r="L59" s="344"/>
      <c r="M59" s="344"/>
      <c r="N59" s="344"/>
    </row>
    <row r="60" spans="1:14">
      <c r="A60" s="344"/>
      <c r="B60" s="344"/>
      <c r="C60" s="344"/>
      <c r="D60" s="344"/>
      <c r="E60" s="344"/>
      <c r="F60" s="344"/>
      <c r="G60" s="345"/>
      <c r="H60" s="344"/>
      <c r="I60" s="344"/>
      <c r="J60" s="344"/>
      <c r="K60" s="344"/>
      <c r="L60" s="344"/>
      <c r="M60" s="344"/>
      <c r="N60" s="344"/>
    </row>
    <row r="61" spans="1:14">
      <c r="A61" s="344"/>
      <c r="B61" s="344"/>
      <c r="C61" s="344"/>
      <c r="D61" s="344"/>
      <c r="E61" s="344"/>
      <c r="F61" s="344"/>
      <c r="G61" s="345"/>
      <c r="H61" s="344"/>
      <c r="I61" s="344"/>
      <c r="J61" s="344"/>
      <c r="K61" s="344"/>
      <c r="L61" s="344"/>
      <c r="M61" s="344"/>
      <c r="N61" s="344"/>
    </row>
    <row r="62" spans="1:14">
      <c r="A62" s="344"/>
      <c r="B62" s="344"/>
      <c r="C62" s="344"/>
      <c r="D62" s="344"/>
      <c r="E62" s="344"/>
      <c r="F62" s="344"/>
      <c r="G62" s="345"/>
      <c r="H62" s="344"/>
      <c r="I62" s="344"/>
      <c r="J62" s="344"/>
      <c r="K62" s="344"/>
      <c r="L62" s="344"/>
      <c r="M62" s="344"/>
      <c r="N62" s="344"/>
    </row>
    <row r="63" spans="1:14">
      <c r="A63" s="344"/>
      <c r="B63" s="344"/>
      <c r="C63" s="344"/>
      <c r="D63" s="344"/>
      <c r="E63" s="344"/>
      <c r="F63" s="344"/>
      <c r="G63" s="345"/>
      <c r="H63" s="344"/>
      <c r="I63" s="344"/>
      <c r="J63" s="344"/>
      <c r="K63" s="344"/>
      <c r="L63" s="344"/>
      <c r="M63" s="344"/>
      <c r="N63" s="344"/>
    </row>
    <row r="64" spans="1:14">
      <c r="A64" s="344"/>
      <c r="B64" s="344"/>
      <c r="C64" s="344"/>
      <c r="D64" s="344"/>
      <c r="E64" s="344"/>
      <c r="F64" s="344"/>
      <c r="G64" s="345"/>
      <c r="H64" s="344"/>
      <c r="I64" s="344"/>
      <c r="J64" s="344"/>
      <c r="K64" s="344"/>
      <c r="L64" s="344"/>
      <c r="M64" s="344"/>
      <c r="N64" s="344"/>
    </row>
    <row r="65" spans="1:14">
      <c r="A65" s="344"/>
      <c r="B65" s="344"/>
      <c r="C65" s="344"/>
      <c r="D65" s="344"/>
      <c r="E65" s="344"/>
      <c r="F65" s="344"/>
      <c r="G65" s="345"/>
      <c r="H65" s="344"/>
      <c r="I65" s="344"/>
      <c r="J65" s="344"/>
      <c r="K65" s="344"/>
      <c r="L65" s="344"/>
      <c r="M65" s="344"/>
      <c r="N65" s="344"/>
    </row>
    <row r="66" spans="1:14">
      <c r="A66" s="344"/>
      <c r="B66" s="344"/>
      <c r="C66" s="344"/>
      <c r="D66" s="344"/>
      <c r="E66" s="344"/>
      <c r="F66" s="344"/>
      <c r="G66" s="345"/>
      <c r="H66" s="344"/>
      <c r="I66" s="344"/>
      <c r="J66" s="344"/>
      <c r="K66" s="344"/>
      <c r="L66" s="344"/>
      <c r="M66" s="344"/>
      <c r="N66" s="344"/>
    </row>
    <row r="67" spans="1:14">
      <c r="A67" s="344"/>
      <c r="B67" s="344"/>
      <c r="C67" s="344"/>
      <c r="D67" s="344"/>
      <c r="E67" s="344"/>
      <c r="F67" s="344"/>
      <c r="G67" s="345"/>
      <c r="H67" s="344"/>
      <c r="I67" s="344"/>
      <c r="J67" s="344"/>
      <c r="K67" s="344"/>
      <c r="L67" s="344"/>
      <c r="M67" s="344"/>
      <c r="N67" s="344"/>
    </row>
    <row r="68" spans="1:14">
      <c r="A68" s="344"/>
      <c r="B68" s="344"/>
      <c r="C68" s="344"/>
      <c r="D68" s="344"/>
      <c r="E68" s="344"/>
      <c r="F68" s="344"/>
      <c r="G68" s="345"/>
      <c r="H68" s="344"/>
      <c r="I68" s="344"/>
      <c r="J68" s="344"/>
      <c r="K68" s="344"/>
      <c r="L68" s="344"/>
      <c r="M68" s="344"/>
      <c r="N68" s="344"/>
    </row>
    <row r="69" spans="1:14">
      <c r="A69" s="344"/>
      <c r="B69" s="344"/>
      <c r="C69" s="344"/>
      <c r="D69" s="344"/>
      <c r="E69" s="344"/>
      <c r="F69" s="344"/>
      <c r="G69" s="345"/>
      <c r="H69" s="344"/>
      <c r="I69" s="344"/>
      <c r="J69" s="344"/>
      <c r="K69" s="344"/>
      <c r="L69" s="344"/>
      <c r="M69" s="344"/>
      <c r="N69" s="344"/>
    </row>
    <row r="70" spans="1:14">
      <c r="A70" s="344"/>
      <c r="B70" s="344"/>
      <c r="C70" s="344"/>
      <c r="D70" s="344"/>
      <c r="E70" s="344"/>
      <c r="F70" s="344"/>
      <c r="G70" s="345"/>
      <c r="H70" s="344"/>
      <c r="I70" s="344"/>
      <c r="J70" s="344"/>
      <c r="K70" s="344"/>
      <c r="L70" s="344"/>
      <c r="M70" s="344"/>
      <c r="N70" s="344"/>
    </row>
    <row r="71" spans="1:14">
      <c r="A71" s="344"/>
      <c r="B71" s="344"/>
      <c r="C71" s="344"/>
      <c r="D71" s="344"/>
      <c r="E71" s="344"/>
      <c r="F71" s="344"/>
      <c r="G71" s="345"/>
      <c r="H71" s="344"/>
      <c r="I71" s="344"/>
      <c r="J71" s="344"/>
      <c r="K71" s="344"/>
      <c r="L71" s="344"/>
      <c r="M71" s="344"/>
      <c r="N71" s="344"/>
    </row>
    <row r="72" spans="1:14">
      <c r="A72" s="344"/>
      <c r="B72" s="344"/>
      <c r="C72" s="344"/>
      <c r="D72" s="344"/>
      <c r="E72" s="344"/>
      <c r="F72" s="344"/>
      <c r="G72" s="345"/>
      <c r="H72" s="344"/>
      <c r="I72" s="344"/>
      <c r="J72" s="344"/>
      <c r="K72" s="344"/>
      <c r="L72" s="344"/>
      <c r="M72" s="344"/>
      <c r="N72" s="344"/>
    </row>
    <row r="73" spans="1:14">
      <c r="A73" s="344"/>
      <c r="B73" s="344"/>
      <c r="C73" s="344"/>
      <c r="D73" s="344"/>
      <c r="E73" s="344"/>
      <c r="F73" s="344"/>
      <c r="G73" s="345"/>
      <c r="H73" s="344"/>
      <c r="I73" s="344"/>
      <c r="J73" s="344"/>
      <c r="K73" s="344"/>
      <c r="L73" s="344"/>
      <c r="M73" s="344"/>
      <c r="N73" s="344"/>
    </row>
    <row r="74" spans="1:14">
      <c r="A74" s="344"/>
      <c r="B74" s="344"/>
      <c r="C74" s="344"/>
      <c r="D74" s="344"/>
      <c r="E74" s="344"/>
      <c r="F74" s="344"/>
      <c r="G74" s="345"/>
      <c r="H74" s="344"/>
      <c r="I74" s="344"/>
      <c r="J74" s="344"/>
      <c r="K74" s="344"/>
      <c r="L74" s="344"/>
      <c r="M74" s="344"/>
      <c r="N74" s="344"/>
    </row>
    <row r="75" spans="1:14">
      <c r="A75" s="344"/>
      <c r="B75" s="344"/>
      <c r="C75" s="344"/>
      <c r="D75" s="344"/>
      <c r="E75" s="344"/>
      <c r="F75" s="344"/>
      <c r="G75" s="345"/>
      <c r="H75" s="344"/>
      <c r="I75" s="344"/>
      <c r="J75" s="344"/>
      <c r="K75" s="344"/>
      <c r="L75" s="344"/>
      <c r="M75" s="344"/>
      <c r="N75" s="344"/>
    </row>
    <row r="76" spans="1:14">
      <c r="A76" s="344"/>
      <c r="B76" s="344"/>
      <c r="C76" s="344"/>
      <c r="D76" s="344"/>
      <c r="E76" s="344"/>
      <c r="F76" s="344"/>
      <c r="G76" s="345"/>
      <c r="H76" s="344"/>
      <c r="I76" s="344"/>
      <c r="J76" s="344"/>
      <c r="K76" s="344"/>
      <c r="L76" s="344"/>
      <c r="M76" s="344"/>
      <c r="N76" s="344"/>
    </row>
    <row r="77" spans="1:14">
      <c r="A77" s="344"/>
      <c r="B77" s="344"/>
      <c r="C77" s="344"/>
      <c r="D77" s="344"/>
      <c r="E77" s="344"/>
      <c r="F77" s="344"/>
      <c r="G77" s="345"/>
      <c r="H77" s="344"/>
      <c r="I77" s="344"/>
      <c r="J77" s="344"/>
      <c r="K77" s="344"/>
      <c r="L77" s="344"/>
      <c r="M77" s="344"/>
      <c r="N77" s="344"/>
    </row>
    <row r="78" spans="1:14">
      <c r="A78" s="344"/>
      <c r="B78" s="344"/>
      <c r="C78" s="344"/>
      <c r="D78" s="344"/>
      <c r="E78" s="344"/>
      <c r="F78" s="344"/>
      <c r="G78" s="345"/>
      <c r="H78" s="344"/>
      <c r="I78" s="344"/>
      <c r="J78" s="344"/>
      <c r="K78" s="344"/>
      <c r="L78" s="344"/>
      <c r="M78" s="344"/>
      <c r="N78" s="344"/>
    </row>
    <row r="79" spans="1:14">
      <c r="A79" s="344"/>
      <c r="B79" s="344"/>
      <c r="C79" s="344"/>
      <c r="D79" s="344"/>
      <c r="E79" s="344"/>
      <c r="F79" s="344"/>
      <c r="G79" s="345"/>
      <c r="H79" s="344"/>
      <c r="I79" s="344"/>
      <c r="J79" s="344"/>
      <c r="K79" s="344"/>
      <c r="L79" s="344"/>
      <c r="M79" s="344"/>
      <c r="N79" s="344"/>
    </row>
  </sheetData>
  <mergeCells count="7">
    <mergeCell ref="B32:M32"/>
    <mergeCell ref="G4:H4"/>
    <mergeCell ref="J4:M4"/>
    <mergeCell ref="B28:M28"/>
    <mergeCell ref="B29:M29"/>
    <mergeCell ref="B30:M30"/>
    <mergeCell ref="B31:M31"/>
  </mergeCells>
  <conditionalFormatting sqref="C27:C29">
    <cfRule type="containsText" dxfId="18" priority="1" operator="containsText" text="minim&#10;(care prevede Limita Specificație)">
      <formula>NOT(ISERROR(SEARCH("minim
(care prevede Limita Specificație)",C27)))</formula>
    </cfRule>
    <cfRule type="containsText" dxfId="17" priority="2" operator="containsText" text="maxim&#10;(care prevede Limita Specificație)">
      <formula>NOT(ISERROR(SEARCH("maxim
(care prevede Limita Specificație)",C27)))</formula>
    </cfRule>
  </conditionalFormatting>
  <dataValidations count="1">
    <dataValidation type="list" allowBlank="1" showInputMessage="1" showErrorMessage="1" sqref="I5:I25 JE5:JE25 TA5:TA25 ACW5:ACW25 AMS5:AMS25 AWO5:AWO25 BGK5:BGK25 BQG5:BQG25 CAC5:CAC25 CJY5:CJY25 CTU5:CTU25 DDQ5:DDQ25 DNM5:DNM25 DXI5:DXI25 EHE5:EHE25 ERA5:ERA25 FAW5:FAW25 FKS5:FKS25 FUO5:FUO25 GEK5:GEK25 GOG5:GOG25 GYC5:GYC25 HHY5:HHY25 HRU5:HRU25 IBQ5:IBQ25 ILM5:ILM25 IVI5:IVI25 JFE5:JFE25 JPA5:JPA25 JYW5:JYW25 KIS5:KIS25 KSO5:KSO25 LCK5:LCK25 LMG5:LMG25 LWC5:LWC25 MFY5:MFY25 MPU5:MPU25 MZQ5:MZQ25 NJM5:NJM25 NTI5:NTI25 ODE5:ODE25 ONA5:ONA25 OWW5:OWW25 PGS5:PGS25 PQO5:PQO25 QAK5:QAK25 QKG5:QKG25 QUC5:QUC25 RDY5:RDY25 RNU5:RNU25 RXQ5:RXQ25 SHM5:SHM25 SRI5:SRI25 TBE5:TBE25 TLA5:TLA25 TUW5:TUW25 UES5:UES25 UOO5:UOO25 UYK5:UYK25 VIG5:VIG25 VSC5:VSC25 WBY5:WBY25 WLU5:WLU25 WVQ5:WVQ25 I65541:I65561 JE65541:JE65561 TA65541:TA65561 ACW65541:ACW65561 AMS65541:AMS65561 AWO65541:AWO65561 BGK65541:BGK65561 BQG65541:BQG65561 CAC65541:CAC65561 CJY65541:CJY65561 CTU65541:CTU65561 DDQ65541:DDQ65561 DNM65541:DNM65561 DXI65541:DXI65561 EHE65541:EHE65561 ERA65541:ERA65561 FAW65541:FAW65561 FKS65541:FKS65561 FUO65541:FUO65561 GEK65541:GEK65561 GOG65541:GOG65561 GYC65541:GYC65561 HHY65541:HHY65561 HRU65541:HRU65561 IBQ65541:IBQ65561 ILM65541:ILM65561 IVI65541:IVI65561 JFE65541:JFE65561 JPA65541:JPA65561 JYW65541:JYW65561 KIS65541:KIS65561 KSO65541:KSO65561 LCK65541:LCK65561 LMG65541:LMG65561 LWC65541:LWC65561 MFY65541:MFY65561 MPU65541:MPU65561 MZQ65541:MZQ65561 NJM65541:NJM65561 NTI65541:NTI65561 ODE65541:ODE65561 ONA65541:ONA65561 OWW65541:OWW65561 PGS65541:PGS65561 PQO65541:PQO65561 QAK65541:QAK65561 QKG65541:QKG65561 QUC65541:QUC65561 RDY65541:RDY65561 RNU65541:RNU65561 RXQ65541:RXQ65561 SHM65541:SHM65561 SRI65541:SRI65561 TBE65541:TBE65561 TLA65541:TLA65561 TUW65541:TUW65561 UES65541:UES65561 UOO65541:UOO65561 UYK65541:UYK65561 VIG65541:VIG65561 VSC65541:VSC65561 WBY65541:WBY65561 WLU65541:WLU65561 WVQ65541:WVQ65561 I131077:I131097 JE131077:JE131097 TA131077:TA131097 ACW131077:ACW131097 AMS131077:AMS131097 AWO131077:AWO131097 BGK131077:BGK131097 BQG131077:BQG131097 CAC131077:CAC131097 CJY131077:CJY131097 CTU131077:CTU131097 DDQ131077:DDQ131097 DNM131077:DNM131097 DXI131077:DXI131097 EHE131077:EHE131097 ERA131077:ERA131097 FAW131077:FAW131097 FKS131077:FKS131097 FUO131077:FUO131097 GEK131077:GEK131097 GOG131077:GOG131097 GYC131077:GYC131097 HHY131077:HHY131097 HRU131077:HRU131097 IBQ131077:IBQ131097 ILM131077:ILM131097 IVI131077:IVI131097 JFE131077:JFE131097 JPA131077:JPA131097 JYW131077:JYW131097 KIS131077:KIS131097 KSO131077:KSO131097 LCK131077:LCK131097 LMG131077:LMG131097 LWC131077:LWC131097 MFY131077:MFY131097 MPU131077:MPU131097 MZQ131077:MZQ131097 NJM131077:NJM131097 NTI131077:NTI131097 ODE131077:ODE131097 ONA131077:ONA131097 OWW131077:OWW131097 PGS131077:PGS131097 PQO131077:PQO131097 QAK131077:QAK131097 QKG131077:QKG131097 QUC131077:QUC131097 RDY131077:RDY131097 RNU131077:RNU131097 RXQ131077:RXQ131097 SHM131077:SHM131097 SRI131077:SRI131097 TBE131077:TBE131097 TLA131077:TLA131097 TUW131077:TUW131097 UES131077:UES131097 UOO131077:UOO131097 UYK131077:UYK131097 VIG131077:VIG131097 VSC131077:VSC131097 WBY131077:WBY131097 WLU131077:WLU131097 WVQ131077:WVQ131097 I196613:I196633 JE196613:JE196633 TA196613:TA196633 ACW196613:ACW196633 AMS196613:AMS196633 AWO196613:AWO196633 BGK196613:BGK196633 BQG196613:BQG196633 CAC196613:CAC196633 CJY196613:CJY196633 CTU196613:CTU196633 DDQ196613:DDQ196633 DNM196613:DNM196633 DXI196613:DXI196633 EHE196613:EHE196633 ERA196613:ERA196633 FAW196613:FAW196633 FKS196613:FKS196633 FUO196613:FUO196633 GEK196613:GEK196633 GOG196613:GOG196633 GYC196613:GYC196633 HHY196613:HHY196633 HRU196613:HRU196633 IBQ196613:IBQ196633 ILM196613:ILM196633 IVI196613:IVI196633 JFE196613:JFE196633 JPA196613:JPA196633 JYW196613:JYW196633 KIS196613:KIS196633 KSO196613:KSO196633 LCK196613:LCK196633 LMG196613:LMG196633 LWC196613:LWC196633 MFY196613:MFY196633 MPU196613:MPU196633 MZQ196613:MZQ196633 NJM196613:NJM196633 NTI196613:NTI196633 ODE196613:ODE196633 ONA196613:ONA196633 OWW196613:OWW196633 PGS196613:PGS196633 PQO196613:PQO196633 QAK196613:QAK196633 QKG196613:QKG196633 QUC196613:QUC196633 RDY196613:RDY196633 RNU196613:RNU196633 RXQ196613:RXQ196633 SHM196613:SHM196633 SRI196613:SRI196633 TBE196613:TBE196633 TLA196613:TLA196633 TUW196613:TUW196633 UES196613:UES196633 UOO196613:UOO196633 UYK196613:UYK196633 VIG196613:VIG196633 VSC196613:VSC196633 WBY196613:WBY196633 WLU196613:WLU196633 WVQ196613:WVQ196633 I262149:I262169 JE262149:JE262169 TA262149:TA262169 ACW262149:ACW262169 AMS262149:AMS262169 AWO262149:AWO262169 BGK262149:BGK262169 BQG262149:BQG262169 CAC262149:CAC262169 CJY262149:CJY262169 CTU262149:CTU262169 DDQ262149:DDQ262169 DNM262149:DNM262169 DXI262149:DXI262169 EHE262149:EHE262169 ERA262149:ERA262169 FAW262149:FAW262169 FKS262149:FKS262169 FUO262149:FUO262169 GEK262149:GEK262169 GOG262149:GOG262169 GYC262149:GYC262169 HHY262149:HHY262169 HRU262149:HRU262169 IBQ262149:IBQ262169 ILM262149:ILM262169 IVI262149:IVI262169 JFE262149:JFE262169 JPA262149:JPA262169 JYW262149:JYW262169 KIS262149:KIS262169 KSO262149:KSO262169 LCK262149:LCK262169 LMG262149:LMG262169 LWC262149:LWC262169 MFY262149:MFY262169 MPU262149:MPU262169 MZQ262149:MZQ262169 NJM262149:NJM262169 NTI262149:NTI262169 ODE262149:ODE262169 ONA262149:ONA262169 OWW262149:OWW262169 PGS262149:PGS262169 PQO262149:PQO262169 QAK262149:QAK262169 QKG262149:QKG262169 QUC262149:QUC262169 RDY262149:RDY262169 RNU262149:RNU262169 RXQ262149:RXQ262169 SHM262149:SHM262169 SRI262149:SRI262169 TBE262149:TBE262169 TLA262149:TLA262169 TUW262149:TUW262169 UES262149:UES262169 UOO262149:UOO262169 UYK262149:UYK262169 VIG262149:VIG262169 VSC262149:VSC262169 WBY262149:WBY262169 WLU262149:WLU262169 WVQ262149:WVQ262169 I327685:I327705 JE327685:JE327705 TA327685:TA327705 ACW327685:ACW327705 AMS327685:AMS327705 AWO327685:AWO327705 BGK327685:BGK327705 BQG327685:BQG327705 CAC327685:CAC327705 CJY327685:CJY327705 CTU327685:CTU327705 DDQ327685:DDQ327705 DNM327685:DNM327705 DXI327685:DXI327705 EHE327685:EHE327705 ERA327685:ERA327705 FAW327685:FAW327705 FKS327685:FKS327705 FUO327685:FUO327705 GEK327685:GEK327705 GOG327685:GOG327705 GYC327685:GYC327705 HHY327685:HHY327705 HRU327685:HRU327705 IBQ327685:IBQ327705 ILM327685:ILM327705 IVI327685:IVI327705 JFE327685:JFE327705 JPA327685:JPA327705 JYW327685:JYW327705 KIS327685:KIS327705 KSO327685:KSO327705 LCK327685:LCK327705 LMG327685:LMG327705 LWC327685:LWC327705 MFY327685:MFY327705 MPU327685:MPU327705 MZQ327685:MZQ327705 NJM327685:NJM327705 NTI327685:NTI327705 ODE327685:ODE327705 ONA327685:ONA327705 OWW327685:OWW327705 PGS327685:PGS327705 PQO327685:PQO327705 QAK327685:QAK327705 QKG327685:QKG327705 QUC327685:QUC327705 RDY327685:RDY327705 RNU327685:RNU327705 RXQ327685:RXQ327705 SHM327685:SHM327705 SRI327685:SRI327705 TBE327685:TBE327705 TLA327685:TLA327705 TUW327685:TUW327705 UES327685:UES327705 UOO327685:UOO327705 UYK327685:UYK327705 VIG327685:VIG327705 VSC327685:VSC327705 WBY327685:WBY327705 WLU327685:WLU327705 WVQ327685:WVQ327705 I393221:I393241 JE393221:JE393241 TA393221:TA393241 ACW393221:ACW393241 AMS393221:AMS393241 AWO393221:AWO393241 BGK393221:BGK393241 BQG393221:BQG393241 CAC393221:CAC393241 CJY393221:CJY393241 CTU393221:CTU393241 DDQ393221:DDQ393241 DNM393221:DNM393241 DXI393221:DXI393241 EHE393221:EHE393241 ERA393221:ERA393241 FAW393221:FAW393241 FKS393221:FKS393241 FUO393221:FUO393241 GEK393221:GEK393241 GOG393221:GOG393241 GYC393221:GYC393241 HHY393221:HHY393241 HRU393221:HRU393241 IBQ393221:IBQ393241 ILM393221:ILM393241 IVI393221:IVI393241 JFE393221:JFE393241 JPA393221:JPA393241 JYW393221:JYW393241 KIS393221:KIS393241 KSO393221:KSO393241 LCK393221:LCK393241 LMG393221:LMG393241 LWC393221:LWC393241 MFY393221:MFY393241 MPU393221:MPU393241 MZQ393221:MZQ393241 NJM393221:NJM393241 NTI393221:NTI393241 ODE393221:ODE393241 ONA393221:ONA393241 OWW393221:OWW393241 PGS393221:PGS393241 PQO393221:PQO393241 QAK393221:QAK393241 QKG393221:QKG393241 QUC393221:QUC393241 RDY393221:RDY393241 RNU393221:RNU393241 RXQ393221:RXQ393241 SHM393221:SHM393241 SRI393221:SRI393241 TBE393221:TBE393241 TLA393221:TLA393241 TUW393221:TUW393241 UES393221:UES393241 UOO393221:UOO393241 UYK393221:UYK393241 VIG393221:VIG393241 VSC393221:VSC393241 WBY393221:WBY393241 WLU393221:WLU393241 WVQ393221:WVQ393241 I458757:I458777 JE458757:JE458777 TA458757:TA458777 ACW458757:ACW458777 AMS458757:AMS458777 AWO458757:AWO458777 BGK458757:BGK458777 BQG458757:BQG458777 CAC458757:CAC458777 CJY458757:CJY458777 CTU458757:CTU458777 DDQ458757:DDQ458777 DNM458757:DNM458777 DXI458757:DXI458777 EHE458757:EHE458777 ERA458757:ERA458777 FAW458757:FAW458777 FKS458757:FKS458777 FUO458757:FUO458777 GEK458757:GEK458777 GOG458757:GOG458777 GYC458757:GYC458777 HHY458757:HHY458777 HRU458757:HRU458777 IBQ458757:IBQ458777 ILM458757:ILM458777 IVI458757:IVI458777 JFE458757:JFE458777 JPA458757:JPA458777 JYW458757:JYW458777 KIS458757:KIS458777 KSO458757:KSO458777 LCK458757:LCK458777 LMG458757:LMG458777 LWC458757:LWC458777 MFY458757:MFY458777 MPU458757:MPU458777 MZQ458757:MZQ458777 NJM458757:NJM458777 NTI458757:NTI458777 ODE458757:ODE458777 ONA458757:ONA458777 OWW458757:OWW458777 PGS458757:PGS458777 PQO458757:PQO458777 QAK458757:QAK458777 QKG458757:QKG458777 QUC458757:QUC458777 RDY458757:RDY458777 RNU458757:RNU458777 RXQ458757:RXQ458777 SHM458757:SHM458777 SRI458757:SRI458777 TBE458757:TBE458777 TLA458757:TLA458777 TUW458757:TUW458777 UES458757:UES458777 UOO458757:UOO458777 UYK458757:UYK458777 VIG458757:VIG458777 VSC458757:VSC458777 WBY458757:WBY458777 WLU458757:WLU458777 WVQ458757:WVQ458777 I524293:I524313 JE524293:JE524313 TA524293:TA524313 ACW524293:ACW524313 AMS524293:AMS524313 AWO524293:AWO524313 BGK524293:BGK524313 BQG524293:BQG524313 CAC524293:CAC524313 CJY524293:CJY524313 CTU524293:CTU524313 DDQ524293:DDQ524313 DNM524293:DNM524313 DXI524293:DXI524313 EHE524293:EHE524313 ERA524293:ERA524313 FAW524293:FAW524313 FKS524293:FKS524313 FUO524293:FUO524313 GEK524293:GEK524313 GOG524293:GOG524313 GYC524293:GYC524313 HHY524293:HHY524313 HRU524293:HRU524313 IBQ524293:IBQ524313 ILM524293:ILM524313 IVI524293:IVI524313 JFE524293:JFE524313 JPA524293:JPA524313 JYW524293:JYW524313 KIS524293:KIS524313 KSO524293:KSO524313 LCK524293:LCK524313 LMG524293:LMG524313 LWC524293:LWC524313 MFY524293:MFY524313 MPU524293:MPU524313 MZQ524293:MZQ524313 NJM524293:NJM524313 NTI524293:NTI524313 ODE524293:ODE524313 ONA524293:ONA524313 OWW524293:OWW524313 PGS524293:PGS524313 PQO524293:PQO524313 QAK524293:QAK524313 QKG524293:QKG524313 QUC524293:QUC524313 RDY524293:RDY524313 RNU524293:RNU524313 RXQ524293:RXQ524313 SHM524293:SHM524313 SRI524293:SRI524313 TBE524293:TBE524313 TLA524293:TLA524313 TUW524293:TUW524313 UES524293:UES524313 UOO524293:UOO524313 UYK524293:UYK524313 VIG524293:VIG524313 VSC524293:VSC524313 WBY524293:WBY524313 WLU524293:WLU524313 WVQ524293:WVQ524313 I589829:I589849 JE589829:JE589849 TA589829:TA589849 ACW589829:ACW589849 AMS589829:AMS589849 AWO589829:AWO589849 BGK589829:BGK589849 BQG589829:BQG589849 CAC589829:CAC589849 CJY589829:CJY589849 CTU589829:CTU589849 DDQ589829:DDQ589849 DNM589829:DNM589849 DXI589829:DXI589849 EHE589829:EHE589849 ERA589829:ERA589849 FAW589829:FAW589849 FKS589829:FKS589849 FUO589829:FUO589849 GEK589829:GEK589849 GOG589829:GOG589849 GYC589829:GYC589849 HHY589829:HHY589849 HRU589829:HRU589849 IBQ589829:IBQ589849 ILM589829:ILM589849 IVI589829:IVI589849 JFE589829:JFE589849 JPA589829:JPA589849 JYW589829:JYW589849 KIS589829:KIS589849 KSO589829:KSO589849 LCK589829:LCK589849 LMG589829:LMG589849 LWC589829:LWC589849 MFY589829:MFY589849 MPU589829:MPU589849 MZQ589829:MZQ589849 NJM589829:NJM589849 NTI589829:NTI589849 ODE589829:ODE589849 ONA589829:ONA589849 OWW589829:OWW589849 PGS589829:PGS589849 PQO589829:PQO589849 QAK589829:QAK589849 QKG589829:QKG589849 QUC589829:QUC589849 RDY589829:RDY589849 RNU589829:RNU589849 RXQ589829:RXQ589849 SHM589829:SHM589849 SRI589829:SRI589849 TBE589829:TBE589849 TLA589829:TLA589849 TUW589829:TUW589849 UES589829:UES589849 UOO589829:UOO589849 UYK589829:UYK589849 VIG589829:VIG589849 VSC589829:VSC589849 WBY589829:WBY589849 WLU589829:WLU589849 WVQ589829:WVQ589849 I655365:I655385 JE655365:JE655385 TA655365:TA655385 ACW655365:ACW655385 AMS655365:AMS655385 AWO655365:AWO655385 BGK655365:BGK655385 BQG655365:BQG655385 CAC655365:CAC655385 CJY655365:CJY655385 CTU655365:CTU655385 DDQ655365:DDQ655385 DNM655365:DNM655385 DXI655365:DXI655385 EHE655365:EHE655385 ERA655365:ERA655385 FAW655365:FAW655385 FKS655365:FKS655385 FUO655365:FUO655385 GEK655365:GEK655385 GOG655365:GOG655385 GYC655365:GYC655385 HHY655365:HHY655385 HRU655365:HRU655385 IBQ655365:IBQ655385 ILM655365:ILM655385 IVI655365:IVI655385 JFE655365:JFE655385 JPA655365:JPA655385 JYW655365:JYW655385 KIS655365:KIS655385 KSO655365:KSO655385 LCK655365:LCK655385 LMG655365:LMG655385 LWC655365:LWC655385 MFY655365:MFY655385 MPU655365:MPU655385 MZQ655365:MZQ655385 NJM655365:NJM655385 NTI655365:NTI655385 ODE655365:ODE655385 ONA655365:ONA655385 OWW655365:OWW655385 PGS655365:PGS655385 PQO655365:PQO655385 QAK655365:QAK655385 QKG655365:QKG655385 QUC655365:QUC655385 RDY655365:RDY655385 RNU655365:RNU655385 RXQ655365:RXQ655385 SHM655365:SHM655385 SRI655365:SRI655385 TBE655365:TBE655385 TLA655365:TLA655385 TUW655365:TUW655385 UES655365:UES655385 UOO655365:UOO655385 UYK655365:UYK655385 VIG655365:VIG655385 VSC655365:VSC655385 WBY655365:WBY655385 WLU655365:WLU655385 WVQ655365:WVQ655385 I720901:I720921 JE720901:JE720921 TA720901:TA720921 ACW720901:ACW720921 AMS720901:AMS720921 AWO720901:AWO720921 BGK720901:BGK720921 BQG720901:BQG720921 CAC720901:CAC720921 CJY720901:CJY720921 CTU720901:CTU720921 DDQ720901:DDQ720921 DNM720901:DNM720921 DXI720901:DXI720921 EHE720901:EHE720921 ERA720901:ERA720921 FAW720901:FAW720921 FKS720901:FKS720921 FUO720901:FUO720921 GEK720901:GEK720921 GOG720901:GOG720921 GYC720901:GYC720921 HHY720901:HHY720921 HRU720901:HRU720921 IBQ720901:IBQ720921 ILM720901:ILM720921 IVI720901:IVI720921 JFE720901:JFE720921 JPA720901:JPA720921 JYW720901:JYW720921 KIS720901:KIS720921 KSO720901:KSO720921 LCK720901:LCK720921 LMG720901:LMG720921 LWC720901:LWC720921 MFY720901:MFY720921 MPU720901:MPU720921 MZQ720901:MZQ720921 NJM720901:NJM720921 NTI720901:NTI720921 ODE720901:ODE720921 ONA720901:ONA720921 OWW720901:OWW720921 PGS720901:PGS720921 PQO720901:PQO720921 QAK720901:QAK720921 QKG720901:QKG720921 QUC720901:QUC720921 RDY720901:RDY720921 RNU720901:RNU720921 RXQ720901:RXQ720921 SHM720901:SHM720921 SRI720901:SRI720921 TBE720901:TBE720921 TLA720901:TLA720921 TUW720901:TUW720921 UES720901:UES720921 UOO720901:UOO720921 UYK720901:UYK720921 VIG720901:VIG720921 VSC720901:VSC720921 WBY720901:WBY720921 WLU720901:WLU720921 WVQ720901:WVQ720921 I786437:I786457 JE786437:JE786457 TA786437:TA786457 ACW786437:ACW786457 AMS786437:AMS786457 AWO786437:AWO786457 BGK786437:BGK786457 BQG786437:BQG786457 CAC786437:CAC786457 CJY786437:CJY786457 CTU786437:CTU786457 DDQ786437:DDQ786457 DNM786437:DNM786457 DXI786437:DXI786457 EHE786437:EHE786457 ERA786437:ERA786457 FAW786437:FAW786457 FKS786437:FKS786457 FUO786437:FUO786457 GEK786437:GEK786457 GOG786437:GOG786457 GYC786437:GYC786457 HHY786437:HHY786457 HRU786437:HRU786457 IBQ786437:IBQ786457 ILM786437:ILM786457 IVI786437:IVI786457 JFE786437:JFE786457 JPA786437:JPA786457 JYW786437:JYW786457 KIS786437:KIS786457 KSO786437:KSO786457 LCK786437:LCK786457 LMG786437:LMG786457 LWC786437:LWC786457 MFY786437:MFY786457 MPU786437:MPU786457 MZQ786437:MZQ786457 NJM786437:NJM786457 NTI786437:NTI786457 ODE786437:ODE786457 ONA786437:ONA786457 OWW786437:OWW786457 PGS786437:PGS786457 PQO786437:PQO786457 QAK786437:QAK786457 QKG786437:QKG786457 QUC786437:QUC786457 RDY786437:RDY786457 RNU786437:RNU786457 RXQ786437:RXQ786457 SHM786437:SHM786457 SRI786437:SRI786457 TBE786437:TBE786457 TLA786437:TLA786457 TUW786437:TUW786457 UES786437:UES786457 UOO786437:UOO786457 UYK786437:UYK786457 VIG786437:VIG786457 VSC786437:VSC786457 WBY786437:WBY786457 WLU786437:WLU786457 WVQ786437:WVQ786457 I851973:I851993 JE851973:JE851993 TA851973:TA851993 ACW851973:ACW851993 AMS851973:AMS851993 AWO851973:AWO851993 BGK851973:BGK851993 BQG851973:BQG851993 CAC851973:CAC851993 CJY851973:CJY851993 CTU851973:CTU851993 DDQ851973:DDQ851993 DNM851973:DNM851993 DXI851973:DXI851993 EHE851973:EHE851993 ERA851973:ERA851993 FAW851973:FAW851993 FKS851973:FKS851993 FUO851973:FUO851993 GEK851973:GEK851993 GOG851973:GOG851993 GYC851973:GYC851993 HHY851973:HHY851993 HRU851973:HRU851993 IBQ851973:IBQ851993 ILM851973:ILM851993 IVI851973:IVI851993 JFE851973:JFE851993 JPA851973:JPA851993 JYW851973:JYW851993 KIS851973:KIS851993 KSO851973:KSO851993 LCK851973:LCK851993 LMG851973:LMG851993 LWC851973:LWC851993 MFY851973:MFY851993 MPU851973:MPU851993 MZQ851973:MZQ851993 NJM851973:NJM851993 NTI851973:NTI851993 ODE851973:ODE851993 ONA851973:ONA851993 OWW851973:OWW851993 PGS851973:PGS851993 PQO851973:PQO851993 QAK851973:QAK851993 QKG851973:QKG851993 QUC851973:QUC851993 RDY851973:RDY851993 RNU851973:RNU851993 RXQ851973:RXQ851993 SHM851973:SHM851993 SRI851973:SRI851993 TBE851973:TBE851993 TLA851973:TLA851993 TUW851973:TUW851993 UES851973:UES851993 UOO851973:UOO851993 UYK851973:UYK851993 VIG851973:VIG851993 VSC851973:VSC851993 WBY851973:WBY851993 WLU851973:WLU851993 WVQ851973:WVQ851993 I917509:I917529 JE917509:JE917529 TA917509:TA917529 ACW917509:ACW917529 AMS917509:AMS917529 AWO917509:AWO917529 BGK917509:BGK917529 BQG917509:BQG917529 CAC917509:CAC917529 CJY917509:CJY917529 CTU917509:CTU917529 DDQ917509:DDQ917529 DNM917509:DNM917529 DXI917509:DXI917529 EHE917509:EHE917529 ERA917509:ERA917529 FAW917509:FAW917529 FKS917509:FKS917529 FUO917509:FUO917529 GEK917509:GEK917529 GOG917509:GOG917529 GYC917509:GYC917529 HHY917509:HHY917529 HRU917509:HRU917529 IBQ917509:IBQ917529 ILM917509:ILM917529 IVI917509:IVI917529 JFE917509:JFE917529 JPA917509:JPA917529 JYW917509:JYW917529 KIS917509:KIS917529 KSO917509:KSO917529 LCK917509:LCK917529 LMG917509:LMG917529 LWC917509:LWC917529 MFY917509:MFY917529 MPU917509:MPU917529 MZQ917509:MZQ917529 NJM917509:NJM917529 NTI917509:NTI917529 ODE917509:ODE917529 ONA917509:ONA917529 OWW917509:OWW917529 PGS917509:PGS917529 PQO917509:PQO917529 QAK917509:QAK917529 QKG917509:QKG917529 QUC917509:QUC917529 RDY917509:RDY917529 RNU917509:RNU917529 RXQ917509:RXQ917529 SHM917509:SHM917529 SRI917509:SRI917529 TBE917509:TBE917529 TLA917509:TLA917529 TUW917509:TUW917529 UES917509:UES917529 UOO917509:UOO917529 UYK917509:UYK917529 VIG917509:VIG917529 VSC917509:VSC917529 WBY917509:WBY917529 WLU917509:WLU917529 WVQ917509:WVQ917529 I983045:I983065 JE983045:JE983065 TA983045:TA983065 ACW983045:ACW983065 AMS983045:AMS983065 AWO983045:AWO983065 BGK983045:BGK983065 BQG983045:BQG983065 CAC983045:CAC983065 CJY983045:CJY983065 CTU983045:CTU983065 DDQ983045:DDQ983065 DNM983045:DNM983065 DXI983045:DXI983065 EHE983045:EHE983065 ERA983045:ERA983065 FAW983045:FAW983065 FKS983045:FKS983065 FUO983045:FUO983065 GEK983045:GEK983065 GOG983045:GOG983065 GYC983045:GYC983065 HHY983045:HHY983065 HRU983045:HRU983065 IBQ983045:IBQ983065 ILM983045:ILM983065 IVI983045:IVI983065 JFE983045:JFE983065 JPA983045:JPA983065 JYW983045:JYW983065 KIS983045:KIS983065 KSO983045:KSO983065 LCK983045:LCK983065 LMG983045:LMG983065 LWC983045:LWC983065 MFY983045:MFY983065 MPU983045:MPU983065 MZQ983045:MZQ983065 NJM983045:NJM983065 NTI983045:NTI983065 ODE983045:ODE983065 ONA983045:ONA983065 OWW983045:OWW983065 PGS983045:PGS983065 PQO983045:PQO983065 QAK983045:QAK983065 QKG983045:QKG983065 QUC983045:QUC983065 RDY983045:RDY983065 RNU983045:RNU983065 RXQ983045:RXQ983065 SHM983045:SHM983065 SRI983045:SRI983065 TBE983045:TBE983065 TLA983045:TLA983065 TUW983045:TUW983065 UES983045:UES983065 UOO983045:UOO983065 UYK983045:UYK983065 VIG983045:VIG983065 VSC983045:VSC983065 WBY983045:WBY983065 WLU983045:WLU983065 WVQ983045:WVQ983065" xr:uid="{4242D8F5-E9F7-48B1-9D5B-C1E7C9EC7DA0}">
      <formula1>ia_in_considerare_incertitudinea_de_masurare__WIM</formula1>
    </dataValidation>
  </dataValidations>
  <hyperlinks>
    <hyperlink ref="B2" location="Cuprins!A1" display="Cuprins!A1" xr:uid="{B23F90FB-1CA6-4883-9FB7-FFF86F25E546}"/>
  </hyperlinks>
  <pageMargins left="0.25" right="0.25" top="0.75" bottom="0.90625" header="0.3" footer="0.3"/>
  <pageSetup paperSize="9" scale="75" orientation="landscape" r:id="rId1"/>
  <headerFooter>
    <oddHeader>&amp;L&amp;"-,Bold"Chimie si radioactivitate&amp;C&amp;"-,Bold"Matricea de corespondență a regulilor de decizie aplicate 
pentru încercările efectate de către IISPV</oddHeader>
    <oddFooter>&amp;L&amp;8Rez. = Rezultat analiza
"&lt;" = mai mic
"&gt;" = mai mare
"≥" = mai mare s-au egal
"≤" = mai mic sau egal&amp;CCod F4-PG13                                                     Ed I Rev 01 / Data 08.03.2021   &amp;RPag.&amp;P din &amp;N</odd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4A2382-DC40-4B4D-A522-5A4C17B9A40F}">
  <dimension ref="A1:O87"/>
  <sheetViews>
    <sheetView view="pageLayout" zoomScaleNormal="100" workbookViewId="0">
      <selection activeCell="B42" sqref="B42:M42"/>
    </sheetView>
  </sheetViews>
  <sheetFormatPr defaultRowHeight="15"/>
  <cols>
    <col min="1" max="1" width="24.140625" style="26" customWidth="1"/>
    <col min="2" max="2" width="14.85546875" style="26" customWidth="1"/>
    <col min="3" max="3" width="17.42578125" style="26" customWidth="1"/>
    <col min="4" max="4" width="14.28515625" style="26" customWidth="1"/>
    <col min="5" max="5" width="11.42578125" style="26" customWidth="1"/>
    <col min="6" max="6" width="5.28515625" style="26" customWidth="1"/>
    <col min="7" max="7" width="10.42578125" style="26" customWidth="1"/>
    <col min="8" max="8" width="2.85546875" style="26" customWidth="1"/>
    <col min="9" max="9" width="10.5703125" style="26" customWidth="1"/>
    <col min="10" max="10" width="15" style="26" customWidth="1"/>
    <col min="11" max="11" width="14.140625" style="26" customWidth="1"/>
    <col min="12" max="12" width="16" style="26" customWidth="1"/>
    <col min="13" max="13" width="11" style="26" customWidth="1"/>
    <col min="14" max="14" width="17" style="55" customWidth="1"/>
    <col min="15" max="15" width="25.5703125" style="26" hidden="1" customWidth="1"/>
    <col min="16" max="16" width="14.7109375" style="26" customWidth="1"/>
    <col min="17" max="17" width="9.140625" style="26" customWidth="1"/>
    <col min="18" max="16384" width="9.140625" style="26"/>
  </cols>
  <sheetData>
    <row r="1" spans="1:15">
      <c r="A1" s="26" t="s">
        <v>657</v>
      </c>
      <c r="I1" s="27" t="s">
        <v>109</v>
      </c>
      <c r="J1" s="28"/>
      <c r="K1" s="28" t="s">
        <v>110</v>
      </c>
      <c r="L1" s="59">
        <v>45980</v>
      </c>
    </row>
    <row r="2" spans="1:15" ht="15.75" thickBot="1">
      <c r="A2" s="26" t="s">
        <v>112</v>
      </c>
      <c r="B2" s="152" t="s">
        <v>113</v>
      </c>
      <c r="I2" s="30" t="s">
        <v>114</v>
      </c>
      <c r="J2" s="31"/>
      <c r="K2" s="32" t="s">
        <v>115</v>
      </c>
      <c r="L2" s="30"/>
    </row>
    <row r="3" spans="1:15" ht="27" customHeight="1" thickBot="1">
      <c r="A3" s="57" t="s">
        <v>116</v>
      </c>
      <c r="B3" s="34"/>
      <c r="C3" s="35" t="s">
        <v>117</v>
      </c>
      <c r="D3" s="35"/>
      <c r="E3" s="36"/>
      <c r="F3" s="37"/>
      <c r="G3" s="38"/>
      <c r="H3" s="39"/>
      <c r="I3" s="40" t="s">
        <v>118</v>
      </c>
      <c r="J3" s="39"/>
      <c r="K3" s="39"/>
      <c r="L3" s="39"/>
      <c r="M3" s="39"/>
      <c r="N3" s="109"/>
    </row>
    <row r="4" spans="1:15" ht="63.75" customHeight="1" thickBot="1">
      <c r="A4" s="396" t="s">
        <v>2</v>
      </c>
      <c r="B4" s="396" t="s">
        <v>119</v>
      </c>
      <c r="C4" s="42" t="s">
        <v>120</v>
      </c>
      <c r="D4" s="43" t="s">
        <v>121</v>
      </c>
      <c r="E4" s="43" t="s">
        <v>122</v>
      </c>
      <c r="F4" s="44" t="s">
        <v>123</v>
      </c>
      <c r="G4" s="402" t="s">
        <v>124</v>
      </c>
      <c r="H4" s="402"/>
      <c r="I4" s="396" t="s">
        <v>125</v>
      </c>
      <c r="J4" s="403" t="s">
        <v>126</v>
      </c>
      <c r="K4" s="403"/>
      <c r="L4" s="403"/>
      <c r="M4" s="403"/>
      <c r="N4" s="46" t="s">
        <v>127</v>
      </c>
    </row>
    <row r="5" spans="1:15" ht="139.5" customHeight="1" thickBot="1">
      <c r="A5" s="23" t="s">
        <v>658</v>
      </c>
      <c r="B5" s="22" t="s">
        <v>659</v>
      </c>
      <c r="C5" s="47" t="s">
        <v>660</v>
      </c>
      <c r="D5" s="48" t="s">
        <v>661</v>
      </c>
      <c r="E5" s="90">
        <v>250</v>
      </c>
      <c r="F5" s="50" t="s">
        <v>662</v>
      </c>
      <c r="G5" s="14">
        <v>10.4</v>
      </c>
      <c r="H5" s="45" t="s">
        <v>133</v>
      </c>
      <c r="I5" s="45" t="s">
        <v>134</v>
      </c>
      <c r="J5" s="46" t="str">
        <f>"Rez.≤"&amp;ROUND(E5-(E5)*(G5/100),2)&amp;F5 &amp;" = Indeplineste cerintele specificate"</f>
        <v>Rez.≤224mg/l = Indeplineste cerintele specificate</v>
      </c>
      <c r="K5" s="46" t="str">
        <f>"Rez.&gt;"&amp;ROUND(E5+(E5)*(G5/100),2)&amp;F5&amp;" = Nu indeplineste cerintele specificate"</f>
        <v>Rez.&gt;276mg/l = Nu indeplineste cerintele specificate</v>
      </c>
      <c r="L5" s="46" t="str">
        <f>ROUND((E5-(E5)*(G5/100)),2)&amp;F5&amp; " &lt; Rez. ≤ "&amp;ROUND(E5+(E5)*(G5/100),2)&amp;F5&amp;" = prezinta risc de neindeplinire cerinte specificate"</f>
        <v>224mg/l &lt; Rez. ≤ 276mg/l = prezinta risc de neindeplinire cerinte specificate</v>
      </c>
      <c r="M5" s="45" t="str">
        <f>IF(C5="Nu exista","Neaplicabil ptr. ca nu exista limita de specificatie","x")</f>
        <v>x</v>
      </c>
      <c r="N5" s="153"/>
    </row>
    <row r="6" spans="1:15" ht="67.5" customHeight="1" thickBot="1">
      <c r="A6" s="22" t="s">
        <v>658</v>
      </c>
      <c r="B6" s="22" t="s">
        <v>211</v>
      </c>
      <c r="C6" s="47" t="s">
        <v>139</v>
      </c>
      <c r="D6" s="48" t="s">
        <v>140</v>
      </c>
      <c r="E6" s="146" t="s">
        <v>141</v>
      </c>
      <c r="F6" s="143" t="s">
        <v>133</v>
      </c>
      <c r="G6" s="99" t="s">
        <v>141</v>
      </c>
      <c r="H6" s="45" t="s">
        <v>133</v>
      </c>
      <c r="I6" s="45" t="s">
        <v>142</v>
      </c>
      <c r="J6" s="45" t="s">
        <v>142</v>
      </c>
      <c r="K6" s="45" t="s">
        <v>142</v>
      </c>
      <c r="L6" s="45" t="s">
        <v>142</v>
      </c>
      <c r="M6" s="45" t="str">
        <f>IF(C6="Nu exista","Neaplicabil ptr. ca nu exista limita de specificatie","x")</f>
        <v>Neaplicabil ptr. ca nu exista limita de specificatie</v>
      </c>
      <c r="N6" s="153"/>
    </row>
    <row r="7" spans="1:15" ht="78.75" customHeight="1" thickBot="1">
      <c r="A7" s="23" t="s">
        <v>663</v>
      </c>
      <c r="B7" s="22" t="s">
        <v>387</v>
      </c>
      <c r="C7" s="47" t="s">
        <v>664</v>
      </c>
      <c r="D7" s="48" t="s">
        <v>665</v>
      </c>
      <c r="E7" s="146">
        <v>2.5</v>
      </c>
      <c r="F7" s="50" t="s">
        <v>133</v>
      </c>
      <c r="G7" s="14">
        <v>5.97</v>
      </c>
      <c r="H7" s="45" t="s">
        <v>133</v>
      </c>
      <c r="I7" s="45" t="s">
        <v>134</v>
      </c>
      <c r="J7" s="45" t="str">
        <f>"Rez.≥"&amp;ROUND(E7+(E7)*(G7/100),2)&amp; F7 &amp;" =Indeplineste cerintele specificate"</f>
        <v>Rez.≥2,65% =Indeplineste cerintele specificate</v>
      </c>
      <c r="K7" s="45" t="str">
        <f>"Rez.&lt;"&amp;ROUND(E7-(E7)*(G7/100),2)&amp;F7&amp;" =Nu indeplineste cerintele specificate"</f>
        <v>Rez.&lt;2,35% =Nu indeplineste cerintele specificate</v>
      </c>
      <c r="L7" s="45" t="str">
        <f>ROUND((E7-(E7)*(G7/100)),2)&amp;F7&amp; "≤ Rez.&lt; "&amp;ROUND(E7+(E7)*(G7/100),2)&amp;F7&amp;" = prezinta risc de neindeplinire cerinte"</f>
        <v>2,35%≤ Rez.&lt; 2,65% = prezinta risc de neindeplinire cerinte</v>
      </c>
      <c r="M7" s="45" t="str">
        <f>IF(C7="Nu exista","Neaplicabil ptr. ca nu exista limita de specificatie","x")</f>
        <v>x</v>
      </c>
      <c r="N7" s="110" t="s">
        <v>304</v>
      </c>
      <c r="O7" s="26" t="s">
        <v>141</v>
      </c>
    </row>
    <row r="8" spans="1:15" ht="74.25" customHeight="1" thickBot="1">
      <c r="A8" s="23" t="s">
        <v>663</v>
      </c>
      <c r="B8" s="22" t="s">
        <v>387</v>
      </c>
      <c r="C8" s="47" t="s">
        <v>666</v>
      </c>
      <c r="D8" s="48" t="s">
        <v>665</v>
      </c>
      <c r="E8" s="146">
        <v>4</v>
      </c>
      <c r="F8" s="50" t="s">
        <v>133</v>
      </c>
      <c r="G8" s="14">
        <v>5.97</v>
      </c>
      <c r="H8" s="45" t="s">
        <v>133</v>
      </c>
      <c r="I8" s="45" t="s">
        <v>134</v>
      </c>
      <c r="J8" s="46" t="str">
        <f>"Rez.≤"&amp;ROUND(E8-(E8)*(G8/100),2)&amp;F8 &amp;" = Indeplineste cerintele specificate"</f>
        <v>Rez.≤3,76% = Indeplineste cerintele specificate</v>
      </c>
      <c r="K8" s="46" t="str">
        <f>"Rez.&gt;"&amp;ROUND(E8+(E8)*(G8/100),2)&amp;F8&amp;" = Nu indeplineste cerintele specificate"</f>
        <v>Rez.&gt;4,24% = Nu indeplineste cerintele specificate</v>
      </c>
      <c r="L8" s="46" t="str">
        <f>ROUND((E8-(E8)*(G8/100)),2)&amp;F8&amp; " &lt; Rez. ≤ "&amp;ROUND(E8+(E8)*(G8/100),2)&amp;F8&amp;" = prezinta risc de neindeplinire cerinte specificate"</f>
        <v>3,76% &lt; Rez. ≤ 4,24% = prezinta risc de neindeplinire cerinte specificate</v>
      </c>
      <c r="M8" s="45" t="str">
        <f>IF(C8="Nu exista","Neaplicabil ptr. ca nu exista limita de specificatie","x")</f>
        <v>x</v>
      </c>
      <c r="N8" s="110" t="s">
        <v>304</v>
      </c>
      <c r="O8" s="26" t="s">
        <v>141</v>
      </c>
    </row>
    <row r="9" spans="1:15" ht="102" customHeight="1" thickBot="1">
      <c r="A9" s="22" t="s">
        <v>667</v>
      </c>
      <c r="B9" s="22" t="s">
        <v>387</v>
      </c>
      <c r="C9" s="47" t="s">
        <v>668</v>
      </c>
      <c r="D9" s="48" t="s">
        <v>665</v>
      </c>
      <c r="E9" s="58" t="str">
        <f>E7&amp;" -"&amp;E8&amp;F8</f>
        <v>2,5 -4%</v>
      </c>
      <c r="F9" s="50" t="str">
        <f>F8</f>
        <v>%</v>
      </c>
      <c r="G9" s="14">
        <v>5.97</v>
      </c>
      <c r="H9" s="45" t="s">
        <v>133</v>
      </c>
      <c r="I9" s="45" t="s">
        <v>134</v>
      </c>
      <c r="J9" s="45" t="str">
        <f>J7&amp;" // "&amp;J8</f>
        <v>Rez.≥2,65% =Indeplineste cerintele specificate // Rez.≤3,76% = Indeplineste cerintele specificate</v>
      </c>
      <c r="K9" s="45" t="str">
        <f>K7&amp;" // "&amp;K8</f>
        <v>Rez.&lt;2,35% =Nu indeplineste cerintele specificate // Rez.&gt;4,24% = Nu indeplineste cerintele specificate</v>
      </c>
      <c r="L9" s="45" t="str">
        <f>L7&amp;" // "&amp;L8</f>
        <v>2,35%≤ Rez.&lt; 2,65% = prezinta risc de neindeplinire cerinte // 3,76% &lt; Rez. ≤ 4,24% = prezinta risc de neindeplinire cerinte specificate</v>
      </c>
      <c r="M9" s="45"/>
      <c r="N9" s="110" t="s">
        <v>304</v>
      </c>
      <c r="O9" s="26" t="s">
        <v>187</v>
      </c>
    </row>
    <row r="10" spans="1:15" ht="53.25" customHeight="1" thickBot="1">
      <c r="A10" s="22" t="s">
        <v>663</v>
      </c>
      <c r="B10" s="22" t="s">
        <v>387</v>
      </c>
      <c r="C10" s="47" t="s">
        <v>664</v>
      </c>
      <c r="D10" s="48" t="s">
        <v>669</v>
      </c>
      <c r="E10" s="146">
        <v>2.5</v>
      </c>
      <c r="F10" s="50" t="s">
        <v>133</v>
      </c>
      <c r="G10" s="14">
        <v>5.97</v>
      </c>
      <c r="H10" s="45" t="s">
        <v>133</v>
      </c>
      <c r="I10" s="45" t="s">
        <v>134</v>
      </c>
      <c r="J10" s="45" t="str">
        <f>"Rez.≥"&amp;ROUND(E10+(E10)*(G10/100),2)&amp; F10 &amp;" =Indeplineste cerintele specificate"</f>
        <v>Rez.≥2,65% =Indeplineste cerintele specificate</v>
      </c>
      <c r="K10" s="45" t="str">
        <f>"Rez.&lt;"&amp;ROUND(E10-(E10)*(G10/100),2)&amp;F10&amp;" =Nu indeplineste cerintele specificate"</f>
        <v>Rez.&lt;2,35% =Nu indeplineste cerintele specificate</v>
      </c>
      <c r="L10" s="45" t="str">
        <f>ROUND((E10-(E10)*(G10/100)),2)&amp;F10&amp; "≤ Rez.&lt; "&amp;ROUND(E10+(E10)*(G10/100),2)&amp;F10&amp;" = prezinta risc de neindeplinire cerinte"</f>
        <v>2,35%≤ Rez.&lt; 2,65% = prezinta risc de neindeplinire cerinte</v>
      </c>
      <c r="M10" s="45" t="str">
        <f>IF(C10="Nu exista","Neaplicabil ptr. ca nu exista limita de specificatie","x")</f>
        <v>x</v>
      </c>
      <c r="N10" s="110" t="s">
        <v>304</v>
      </c>
      <c r="O10" s="26" t="s">
        <v>196</v>
      </c>
    </row>
    <row r="11" spans="1:15" ht="62.25" customHeight="1" thickBot="1">
      <c r="A11" s="22" t="s">
        <v>663</v>
      </c>
      <c r="B11" s="22" t="s">
        <v>387</v>
      </c>
      <c r="C11" s="47" t="s">
        <v>666</v>
      </c>
      <c r="D11" s="48" t="s">
        <v>669</v>
      </c>
      <c r="E11" s="146">
        <v>3.5</v>
      </c>
      <c r="F11" s="50" t="s">
        <v>133</v>
      </c>
      <c r="G11" s="14">
        <v>5.97</v>
      </c>
      <c r="H11" s="45" t="s">
        <v>133</v>
      </c>
      <c r="I11" s="45" t="s">
        <v>134</v>
      </c>
      <c r="J11" s="46" t="str">
        <f>"Rez.≤"&amp;ROUND(E11-(E11)*(G11/100),2)&amp;F11 &amp;" = Indeplineste cerintele specificate"</f>
        <v>Rez.≤3,29% = Indeplineste cerintele specificate</v>
      </c>
      <c r="K11" s="46" t="str">
        <f>"Rez.&gt;"&amp;ROUND(E11+(E11)*(G11/100),2)&amp;F11&amp;" = Nu indeplineste cerintele specificate"</f>
        <v>Rez.&gt;3,71% = Nu indeplineste cerintele specificate</v>
      </c>
      <c r="L11" s="46" t="str">
        <f>ROUND((E11-(E11)*(G11/100)),2)&amp;F11&amp; " &lt; Rez. ≤ "&amp;ROUND(E11+(E11)*(G11/100),2)&amp;F11&amp;" = prezinta risc de neindeplinire cerinte specificate"</f>
        <v>3,29% &lt; Rez. ≤ 3,71% = prezinta risc de neindeplinire cerinte specificate</v>
      </c>
      <c r="M11" s="45" t="str">
        <f>IF(C11="Nu exista","Neaplicabil ptr. ca nu exista limita de specificatie","x")</f>
        <v>x</v>
      </c>
      <c r="N11" s="110" t="s">
        <v>304</v>
      </c>
      <c r="O11" s="26" t="s">
        <v>196</v>
      </c>
    </row>
    <row r="12" spans="1:15" ht="114.75" customHeight="1" thickBot="1">
      <c r="A12" s="22" t="s">
        <v>667</v>
      </c>
      <c r="B12" s="22" t="s">
        <v>387</v>
      </c>
      <c r="C12" s="47" t="s">
        <v>668</v>
      </c>
      <c r="D12" s="48" t="str">
        <f>D11</f>
        <v>Din telemea proaspata,  
NaCl=2.5-3.5%</v>
      </c>
      <c r="E12" s="58" t="str">
        <f>E10&amp;" -"&amp;E11&amp;F11</f>
        <v>2,5 -3,5%</v>
      </c>
      <c r="F12" s="50" t="str">
        <f>F11</f>
        <v>%</v>
      </c>
      <c r="G12" s="14">
        <v>5.97</v>
      </c>
      <c r="H12" s="45" t="s">
        <v>133</v>
      </c>
      <c r="I12" s="45" t="s">
        <v>134</v>
      </c>
      <c r="J12" s="45" t="str">
        <f>J10&amp;" // "&amp;J11</f>
        <v>Rez.≥2,65% =Indeplineste cerintele specificate // Rez.≤3,29% = Indeplineste cerintele specificate</v>
      </c>
      <c r="K12" s="45" t="str">
        <f>K10&amp;" // "&amp;K11</f>
        <v>Rez.&lt;2,35% =Nu indeplineste cerintele specificate // Rez.&gt;3,71% = Nu indeplineste cerintele specificate</v>
      </c>
      <c r="L12" s="45" t="str">
        <f>L10&amp;" // "&amp;L11</f>
        <v>2,35%≤ Rez.&lt; 2,65% = prezinta risc de neindeplinire cerinte // 3,29% &lt; Rez. ≤ 3,71% = prezinta risc de neindeplinire cerinte specificate</v>
      </c>
      <c r="M12" s="45"/>
      <c r="N12" s="110" t="s">
        <v>304</v>
      </c>
      <c r="O12" s="26" t="s">
        <v>197</v>
      </c>
    </row>
    <row r="13" spans="1:15" ht="84" customHeight="1" thickBot="1">
      <c r="A13" s="23" t="s">
        <v>667</v>
      </c>
      <c r="B13" s="22" t="s">
        <v>387</v>
      </c>
      <c r="C13" s="47" t="s">
        <v>670</v>
      </c>
      <c r="D13" s="48" t="s">
        <v>671</v>
      </c>
      <c r="E13" s="146">
        <v>3.5</v>
      </c>
      <c r="F13" s="50" t="s">
        <v>133</v>
      </c>
      <c r="G13" s="14">
        <v>5.97</v>
      </c>
      <c r="H13" s="45" t="s">
        <v>133</v>
      </c>
      <c r="I13" s="45" t="s">
        <v>134</v>
      </c>
      <c r="J13" s="46" t="str">
        <f t="shared" ref="J13:J32" si="0">"Rez.≤"&amp;ROUND(E13-(E13)*(G13/100),2)&amp;F13 &amp;" = Indeplineste cerintele specificate"</f>
        <v>Rez.≤3,29% = Indeplineste cerintele specificate</v>
      </c>
      <c r="K13" s="46" t="str">
        <f t="shared" ref="K13:K32" si="1">"Rez.&gt;"&amp;ROUND(E13+(E13)*(G13/100),2)&amp;F13&amp;" = Nu indeplineste cerintele specificate"</f>
        <v>Rez.&gt;3,71% = Nu indeplineste cerintele specificate</v>
      </c>
      <c r="L13" s="46" t="str">
        <f t="shared" ref="L13:L32" si="2">ROUND((E13-(E13)*(G13/100)),2)&amp;F13&amp; " &lt; Rez. ≤ "&amp;ROUND(E13+(E13)*(G13/100),2)&amp;F13&amp;" = prezinta risc de neindeplinire cerinte specificate"</f>
        <v>3,29% &lt; Rez. ≤ 3,71% = prezinta risc de neindeplinire cerinte specificate</v>
      </c>
      <c r="M13" s="45" t="str">
        <f t="shared" ref="M13:M33" si="3">IF(C13="Nu exista","Neaplicabil ptr. ca nu exista limita de specificatie","x")</f>
        <v>x</v>
      </c>
      <c r="N13" s="110" t="s">
        <v>304</v>
      </c>
    </row>
    <row r="14" spans="1:15" ht="81" customHeight="1" thickBot="1">
      <c r="A14" s="23" t="s">
        <v>667</v>
      </c>
      <c r="B14" s="22" t="s">
        <v>387</v>
      </c>
      <c r="C14" s="47" t="s">
        <v>670</v>
      </c>
      <c r="D14" s="48" t="s">
        <v>672</v>
      </c>
      <c r="E14" s="146">
        <v>3</v>
      </c>
      <c r="F14" s="50" t="s">
        <v>133</v>
      </c>
      <c r="G14" s="14">
        <v>5.97</v>
      </c>
      <c r="H14" s="45" t="s">
        <v>133</v>
      </c>
      <c r="I14" s="45" t="s">
        <v>134</v>
      </c>
      <c r="J14" s="46" t="str">
        <f t="shared" si="0"/>
        <v>Rez.≤2,82% = Indeplineste cerintele specificate</v>
      </c>
      <c r="K14" s="46" t="str">
        <f t="shared" si="1"/>
        <v>Rez.&gt;3,18% = Nu indeplineste cerintele specificate</v>
      </c>
      <c r="L14" s="46" t="str">
        <f t="shared" si="2"/>
        <v>2,82% &lt; Rez. ≤ 3,18% = prezinta risc de neindeplinire cerinte specificate</v>
      </c>
      <c r="M14" s="45" t="str">
        <f t="shared" si="3"/>
        <v>x</v>
      </c>
      <c r="N14" s="110" t="s">
        <v>304</v>
      </c>
    </row>
    <row r="15" spans="1:15" ht="151.5" customHeight="1" thickBot="1">
      <c r="A15" s="23" t="s">
        <v>667</v>
      </c>
      <c r="B15" s="22" t="s">
        <v>180</v>
      </c>
      <c r="C15" s="47" t="s">
        <v>673</v>
      </c>
      <c r="D15" s="48" t="s">
        <v>674</v>
      </c>
      <c r="E15" s="146">
        <v>3</v>
      </c>
      <c r="F15" s="50" t="s">
        <v>133</v>
      </c>
      <c r="G15" s="14">
        <v>2.74</v>
      </c>
      <c r="H15" s="45" t="s">
        <v>133</v>
      </c>
      <c r="I15" s="45" t="s">
        <v>134</v>
      </c>
      <c r="J15" s="46" t="str">
        <f t="shared" si="0"/>
        <v>Rez.≤2,92% = Indeplineste cerintele specificate</v>
      </c>
      <c r="K15" s="46" t="str">
        <f t="shared" si="1"/>
        <v>Rez.&gt;3,08% = Nu indeplineste cerintele specificate</v>
      </c>
      <c r="L15" s="46" t="str">
        <f t="shared" si="2"/>
        <v>2,92% &lt; Rez. ≤ 3,08% = prezinta risc de neindeplinire cerinte specificate</v>
      </c>
      <c r="M15" s="45" t="str">
        <f t="shared" si="3"/>
        <v>x</v>
      </c>
      <c r="N15" s="110" t="s">
        <v>304</v>
      </c>
    </row>
    <row r="16" spans="1:15" ht="95.25" customHeight="1" thickBot="1">
      <c r="A16" s="23" t="s">
        <v>667</v>
      </c>
      <c r="B16" s="22" t="s">
        <v>180</v>
      </c>
      <c r="C16" s="47" t="s">
        <v>673</v>
      </c>
      <c r="D16" s="48" t="s">
        <v>675</v>
      </c>
      <c r="E16" s="146">
        <v>2.5</v>
      </c>
      <c r="F16" s="50" t="s">
        <v>133</v>
      </c>
      <c r="G16" s="14">
        <v>2.74</v>
      </c>
      <c r="H16" s="45" t="s">
        <v>133</v>
      </c>
      <c r="I16" s="45" t="s">
        <v>134</v>
      </c>
      <c r="J16" s="46" t="str">
        <f t="shared" si="0"/>
        <v>Rez.≤2,43% = Indeplineste cerintele specificate</v>
      </c>
      <c r="K16" s="46" t="str">
        <f t="shared" si="1"/>
        <v>Rez.&gt;2,57% = Nu indeplineste cerintele specificate</v>
      </c>
      <c r="L16" s="46" t="str">
        <f t="shared" si="2"/>
        <v>2,43% &lt; Rez. ≤ 2,57% = prezinta risc de neindeplinire cerinte specificate</v>
      </c>
      <c r="M16" s="45" t="str">
        <f t="shared" si="3"/>
        <v>x</v>
      </c>
      <c r="N16" s="110" t="s">
        <v>304</v>
      </c>
    </row>
    <row r="17" spans="1:14" ht="95.25" customHeight="1" thickBot="1">
      <c r="A17" s="23" t="s">
        <v>667</v>
      </c>
      <c r="B17" s="22" t="s">
        <v>180</v>
      </c>
      <c r="C17" s="47" t="s">
        <v>673</v>
      </c>
      <c r="D17" s="48" t="s">
        <v>676</v>
      </c>
      <c r="E17" s="146">
        <v>3.9</v>
      </c>
      <c r="F17" s="50" t="s">
        <v>133</v>
      </c>
      <c r="G17" s="14">
        <v>2.74</v>
      </c>
      <c r="H17" s="45" t="s">
        <v>133</v>
      </c>
      <c r="I17" s="45" t="s">
        <v>134</v>
      </c>
      <c r="J17" s="46" t="str">
        <f t="shared" si="0"/>
        <v>Rez.≤3,79% = Indeplineste cerintele specificate</v>
      </c>
      <c r="K17" s="46" t="str">
        <f t="shared" si="1"/>
        <v>Rez.&gt;4,01% = Nu indeplineste cerintele specificate</v>
      </c>
      <c r="L17" s="46" t="str">
        <f t="shared" si="2"/>
        <v>3,79% &lt; Rez. ≤ 4,01% = prezinta risc de neindeplinire cerinte specificate</v>
      </c>
      <c r="M17" s="45" t="str">
        <f t="shared" si="3"/>
        <v>x</v>
      </c>
      <c r="N17" s="110" t="s">
        <v>304</v>
      </c>
    </row>
    <row r="18" spans="1:14" ht="95.25" customHeight="1" thickBot="1">
      <c r="A18" s="23" t="s">
        <v>667</v>
      </c>
      <c r="B18" s="22" t="s">
        <v>180</v>
      </c>
      <c r="C18" s="47" t="s">
        <v>673</v>
      </c>
      <c r="D18" s="48" t="s">
        <v>677</v>
      </c>
      <c r="E18" s="146">
        <v>4</v>
      </c>
      <c r="F18" s="50" t="s">
        <v>133</v>
      </c>
      <c r="G18" s="14">
        <v>2.74</v>
      </c>
      <c r="H18" s="45" t="s">
        <v>133</v>
      </c>
      <c r="I18" s="45" t="s">
        <v>134</v>
      </c>
      <c r="J18" s="46" t="str">
        <f t="shared" si="0"/>
        <v>Rez.≤3,89% = Indeplineste cerintele specificate</v>
      </c>
      <c r="K18" s="46" t="str">
        <f t="shared" si="1"/>
        <v>Rez.&gt;4,11% = Nu indeplineste cerintele specificate</v>
      </c>
      <c r="L18" s="46" t="str">
        <f t="shared" si="2"/>
        <v>3,89% &lt; Rez. ≤ 4,11% = prezinta risc de neindeplinire cerinte specificate</v>
      </c>
      <c r="M18" s="45" t="str">
        <f t="shared" si="3"/>
        <v>x</v>
      </c>
      <c r="N18" s="110" t="s">
        <v>304</v>
      </c>
    </row>
    <row r="19" spans="1:14" ht="95.25" customHeight="1" thickBot="1">
      <c r="A19" s="23" t="s">
        <v>667</v>
      </c>
      <c r="B19" s="22" t="s">
        <v>180</v>
      </c>
      <c r="C19" s="47" t="s">
        <v>673</v>
      </c>
      <c r="D19" s="48" t="s">
        <v>678</v>
      </c>
      <c r="E19" s="146">
        <v>5</v>
      </c>
      <c r="F19" s="50" t="s">
        <v>133</v>
      </c>
      <c r="G19" s="14">
        <v>2.74</v>
      </c>
      <c r="H19" s="45" t="s">
        <v>133</v>
      </c>
      <c r="I19" s="45" t="s">
        <v>134</v>
      </c>
      <c r="J19" s="46" t="str">
        <f t="shared" si="0"/>
        <v>Rez.≤4,86% = Indeplineste cerintele specificate</v>
      </c>
      <c r="K19" s="46" t="str">
        <f t="shared" si="1"/>
        <v>Rez.&gt;5,14% = Nu indeplineste cerintele specificate</v>
      </c>
      <c r="L19" s="46" t="str">
        <f t="shared" si="2"/>
        <v>4,86% &lt; Rez. ≤ 5,14% = prezinta risc de neindeplinire cerinte specificate</v>
      </c>
      <c r="M19" s="45" t="str">
        <f t="shared" si="3"/>
        <v>x</v>
      </c>
      <c r="N19" s="110" t="s">
        <v>304</v>
      </c>
    </row>
    <row r="20" spans="1:14" ht="95.25" customHeight="1" thickBot="1">
      <c r="A20" s="23" t="s">
        <v>667</v>
      </c>
      <c r="B20" s="22" t="s">
        <v>180</v>
      </c>
      <c r="C20" s="47" t="s">
        <v>673</v>
      </c>
      <c r="D20" s="48" t="s">
        <v>679</v>
      </c>
      <c r="E20" s="146">
        <v>3</v>
      </c>
      <c r="F20" s="50" t="s">
        <v>133</v>
      </c>
      <c r="G20" s="14">
        <v>2.74</v>
      </c>
      <c r="H20" s="45" t="s">
        <v>133</v>
      </c>
      <c r="I20" s="45" t="s">
        <v>134</v>
      </c>
      <c r="J20" s="46" t="str">
        <f t="shared" si="0"/>
        <v>Rez.≤2,92% = Indeplineste cerintele specificate</v>
      </c>
      <c r="K20" s="46" t="str">
        <f t="shared" si="1"/>
        <v>Rez.&gt;3,08% = Nu indeplineste cerintele specificate</v>
      </c>
      <c r="L20" s="46" t="str">
        <f t="shared" si="2"/>
        <v>2,92% &lt; Rez. ≤ 3,08% = prezinta risc de neindeplinire cerinte specificate</v>
      </c>
      <c r="M20" s="45" t="str">
        <f t="shared" si="3"/>
        <v>x</v>
      </c>
      <c r="N20" s="110" t="s">
        <v>304</v>
      </c>
    </row>
    <row r="21" spans="1:14" ht="118.5" customHeight="1" thickBot="1">
      <c r="A21" s="23" t="s">
        <v>667</v>
      </c>
      <c r="B21" s="22" t="s">
        <v>180</v>
      </c>
      <c r="C21" s="47" t="s">
        <v>673</v>
      </c>
      <c r="D21" s="48" t="s">
        <v>680</v>
      </c>
      <c r="E21" s="146">
        <v>3</v>
      </c>
      <c r="F21" s="50" t="s">
        <v>133</v>
      </c>
      <c r="G21" s="14">
        <v>2.74</v>
      </c>
      <c r="H21" s="45" t="s">
        <v>133</v>
      </c>
      <c r="I21" s="45" t="s">
        <v>134</v>
      </c>
      <c r="J21" s="46" t="str">
        <f t="shared" si="0"/>
        <v>Rez.≤2,92% = Indeplineste cerintele specificate</v>
      </c>
      <c r="K21" s="46" t="str">
        <f t="shared" si="1"/>
        <v>Rez.&gt;3,08% = Nu indeplineste cerintele specificate</v>
      </c>
      <c r="L21" s="46" t="str">
        <f t="shared" si="2"/>
        <v>2,92% &lt; Rez. ≤ 3,08% = prezinta risc de neindeplinire cerinte specificate</v>
      </c>
      <c r="M21" s="45" t="str">
        <f t="shared" si="3"/>
        <v>x</v>
      </c>
      <c r="N21" s="110" t="s">
        <v>304</v>
      </c>
    </row>
    <row r="22" spans="1:14" ht="97.5" customHeight="1" thickBot="1">
      <c r="A22" s="23" t="s">
        <v>667</v>
      </c>
      <c r="B22" s="22" t="s">
        <v>180</v>
      </c>
      <c r="C22" s="47" t="s">
        <v>673</v>
      </c>
      <c r="D22" s="48" t="s">
        <v>681</v>
      </c>
      <c r="E22" s="58">
        <v>3.5</v>
      </c>
      <c r="F22" s="50" t="s">
        <v>133</v>
      </c>
      <c r="G22" s="14">
        <v>2.74</v>
      </c>
      <c r="H22" s="45" t="s">
        <v>133</v>
      </c>
      <c r="I22" s="45" t="s">
        <v>134</v>
      </c>
      <c r="J22" s="46" t="str">
        <f t="shared" si="0"/>
        <v>Rez.≤3,4% = Indeplineste cerintele specificate</v>
      </c>
      <c r="K22" s="46" t="str">
        <f t="shared" si="1"/>
        <v>Rez.&gt;3,6% = Nu indeplineste cerintele specificate</v>
      </c>
      <c r="L22" s="46" t="str">
        <f t="shared" si="2"/>
        <v>3,4% &lt; Rez. ≤ 3,6% = prezinta risc de neindeplinire cerinte specificate</v>
      </c>
      <c r="M22" s="45" t="str">
        <f t="shared" si="3"/>
        <v>x</v>
      </c>
      <c r="N22" s="110" t="s">
        <v>304</v>
      </c>
    </row>
    <row r="23" spans="1:14" ht="102" customHeight="1" thickBot="1">
      <c r="A23" s="23" t="s">
        <v>667</v>
      </c>
      <c r="B23" s="22" t="s">
        <v>180</v>
      </c>
      <c r="C23" s="47" t="s">
        <v>673</v>
      </c>
      <c r="D23" s="48" t="s">
        <v>682</v>
      </c>
      <c r="E23" s="146">
        <v>3</v>
      </c>
      <c r="F23" s="50" t="s">
        <v>133</v>
      </c>
      <c r="G23" s="14">
        <v>2.74</v>
      </c>
      <c r="H23" s="45" t="s">
        <v>133</v>
      </c>
      <c r="I23" s="45" t="s">
        <v>134</v>
      </c>
      <c r="J23" s="46" t="str">
        <f t="shared" si="0"/>
        <v>Rez.≤2,92% = Indeplineste cerintele specificate</v>
      </c>
      <c r="K23" s="46" t="str">
        <f t="shared" si="1"/>
        <v>Rez.&gt;3,08% = Nu indeplineste cerintele specificate</v>
      </c>
      <c r="L23" s="46" t="str">
        <f t="shared" si="2"/>
        <v>2,92% &lt; Rez. ≤ 3,08% = prezinta risc de neindeplinire cerinte specificate</v>
      </c>
      <c r="M23" s="45" t="str">
        <f t="shared" si="3"/>
        <v>x</v>
      </c>
      <c r="N23" s="110" t="s">
        <v>304</v>
      </c>
    </row>
    <row r="24" spans="1:14" ht="106.5" customHeight="1" thickBot="1">
      <c r="A24" s="23" t="s">
        <v>667</v>
      </c>
      <c r="B24" s="22" t="s">
        <v>180</v>
      </c>
      <c r="C24" s="47" t="s">
        <v>673</v>
      </c>
      <c r="D24" s="48" t="s">
        <v>683</v>
      </c>
      <c r="E24" s="146">
        <v>3.5</v>
      </c>
      <c r="F24" s="50" t="s">
        <v>133</v>
      </c>
      <c r="G24" s="14">
        <v>2.74</v>
      </c>
      <c r="H24" s="45" t="s">
        <v>133</v>
      </c>
      <c r="I24" s="45" t="s">
        <v>134</v>
      </c>
      <c r="J24" s="46" t="str">
        <f t="shared" si="0"/>
        <v>Rez.≤3,4% = Indeplineste cerintele specificate</v>
      </c>
      <c r="K24" s="46" t="str">
        <f t="shared" si="1"/>
        <v>Rez.&gt;3,6% = Nu indeplineste cerintele specificate</v>
      </c>
      <c r="L24" s="46" t="str">
        <f t="shared" si="2"/>
        <v>3,4% &lt; Rez. ≤ 3,6% = prezinta risc de neindeplinire cerinte specificate</v>
      </c>
      <c r="M24" s="45" t="str">
        <f t="shared" si="3"/>
        <v>x</v>
      </c>
      <c r="N24" s="110" t="s">
        <v>304</v>
      </c>
    </row>
    <row r="25" spans="1:14" ht="106.5" customHeight="1" thickBot="1">
      <c r="A25" s="23" t="s">
        <v>667</v>
      </c>
      <c r="B25" s="22" t="s">
        <v>180</v>
      </c>
      <c r="C25" s="47" t="s">
        <v>673</v>
      </c>
      <c r="D25" s="48" t="s">
        <v>684</v>
      </c>
      <c r="E25" s="146">
        <v>3</v>
      </c>
      <c r="F25" s="50" t="s">
        <v>133</v>
      </c>
      <c r="G25" s="14">
        <v>2.74</v>
      </c>
      <c r="H25" s="45" t="s">
        <v>133</v>
      </c>
      <c r="I25" s="45" t="s">
        <v>134</v>
      </c>
      <c r="J25" s="46" t="str">
        <f t="shared" si="0"/>
        <v>Rez.≤2,92% = Indeplineste cerintele specificate</v>
      </c>
      <c r="K25" s="46" t="str">
        <f t="shared" si="1"/>
        <v>Rez.&gt;3,08% = Nu indeplineste cerintele specificate</v>
      </c>
      <c r="L25" s="46" t="str">
        <f t="shared" si="2"/>
        <v>2,92% &lt; Rez. ≤ 3,08% = prezinta risc de neindeplinire cerinte specificate</v>
      </c>
      <c r="M25" s="45" t="str">
        <f t="shared" si="3"/>
        <v>x</v>
      </c>
      <c r="N25" s="110" t="s">
        <v>304</v>
      </c>
    </row>
    <row r="26" spans="1:14" ht="99.75" customHeight="1" thickBot="1">
      <c r="A26" s="23" t="s">
        <v>667</v>
      </c>
      <c r="B26" s="22" t="s">
        <v>180</v>
      </c>
      <c r="C26" s="47" t="s">
        <v>673</v>
      </c>
      <c r="D26" s="71" t="s">
        <v>685</v>
      </c>
      <c r="E26" s="146">
        <v>5</v>
      </c>
      <c r="F26" s="50" t="s">
        <v>133</v>
      </c>
      <c r="G26" s="14">
        <v>2.74</v>
      </c>
      <c r="H26" s="45" t="s">
        <v>133</v>
      </c>
      <c r="I26" s="45" t="s">
        <v>134</v>
      </c>
      <c r="J26" s="46" t="str">
        <f t="shared" si="0"/>
        <v>Rez.≤4,86% = Indeplineste cerintele specificate</v>
      </c>
      <c r="K26" s="46" t="str">
        <f t="shared" si="1"/>
        <v>Rez.&gt;5,14% = Nu indeplineste cerintele specificate</v>
      </c>
      <c r="L26" s="46" t="str">
        <f t="shared" si="2"/>
        <v>4,86% &lt; Rez. ≤ 5,14% = prezinta risc de neindeplinire cerinte specificate</v>
      </c>
      <c r="M26" s="45" t="str">
        <f t="shared" si="3"/>
        <v>x</v>
      </c>
      <c r="N26" s="110" t="s">
        <v>304</v>
      </c>
    </row>
    <row r="27" spans="1:14" ht="96.75" customHeight="1" thickBot="1">
      <c r="A27" s="23" t="s">
        <v>667</v>
      </c>
      <c r="B27" s="22" t="s">
        <v>180</v>
      </c>
      <c r="C27" s="47" t="s">
        <v>673</v>
      </c>
      <c r="D27" s="71" t="s">
        <v>686</v>
      </c>
      <c r="E27" s="146">
        <v>6</v>
      </c>
      <c r="F27" s="50" t="s">
        <v>133</v>
      </c>
      <c r="G27" s="14">
        <v>2.74</v>
      </c>
      <c r="H27" s="45" t="s">
        <v>133</v>
      </c>
      <c r="I27" s="45" t="s">
        <v>134</v>
      </c>
      <c r="J27" s="46" t="str">
        <f t="shared" si="0"/>
        <v>Rez.≤5,84% = Indeplineste cerintele specificate</v>
      </c>
      <c r="K27" s="46" t="str">
        <f t="shared" si="1"/>
        <v>Rez.&gt;6,16% = Nu indeplineste cerintele specificate</v>
      </c>
      <c r="L27" s="46" t="str">
        <f t="shared" si="2"/>
        <v>5,84% &lt; Rez. ≤ 6,16% = prezinta risc de neindeplinire cerinte specificate</v>
      </c>
      <c r="M27" s="45" t="str">
        <f t="shared" si="3"/>
        <v>x</v>
      </c>
      <c r="N27" s="110" t="s">
        <v>304</v>
      </c>
    </row>
    <row r="28" spans="1:14" ht="96" customHeight="1" thickBot="1">
      <c r="A28" s="23" t="s">
        <v>667</v>
      </c>
      <c r="B28" s="22" t="s">
        <v>180</v>
      </c>
      <c r="C28" s="47" t="s">
        <v>673</v>
      </c>
      <c r="D28" s="71" t="s">
        <v>687</v>
      </c>
      <c r="E28" s="146">
        <v>9</v>
      </c>
      <c r="F28" s="50" t="s">
        <v>133</v>
      </c>
      <c r="G28" s="14">
        <v>2.74</v>
      </c>
      <c r="H28" s="45" t="s">
        <v>133</v>
      </c>
      <c r="I28" s="45" t="s">
        <v>134</v>
      </c>
      <c r="J28" s="46" t="str">
        <f t="shared" si="0"/>
        <v>Rez.≤8,75% = Indeplineste cerintele specificate</v>
      </c>
      <c r="K28" s="46" t="str">
        <f t="shared" si="1"/>
        <v>Rez.&gt;9,25% = Nu indeplineste cerintele specificate</v>
      </c>
      <c r="L28" s="46" t="str">
        <f t="shared" si="2"/>
        <v>8,75% &lt; Rez. ≤ 9,25% = prezinta risc de neindeplinire cerinte specificate</v>
      </c>
      <c r="M28" s="45" t="str">
        <f t="shared" si="3"/>
        <v>x</v>
      </c>
      <c r="N28" s="110" t="s">
        <v>304</v>
      </c>
    </row>
    <row r="29" spans="1:14" ht="94.5" customHeight="1" thickBot="1">
      <c r="A29" s="23" t="s">
        <v>667</v>
      </c>
      <c r="B29" s="22" t="s">
        <v>180</v>
      </c>
      <c r="C29" s="47" t="s">
        <v>673</v>
      </c>
      <c r="D29" s="71" t="s">
        <v>688</v>
      </c>
      <c r="E29" s="146">
        <v>3</v>
      </c>
      <c r="F29" s="50" t="s">
        <v>133</v>
      </c>
      <c r="G29" s="14">
        <v>2.74</v>
      </c>
      <c r="H29" s="45" t="s">
        <v>133</v>
      </c>
      <c r="I29" s="45" t="s">
        <v>134</v>
      </c>
      <c r="J29" s="46" t="str">
        <f t="shared" si="0"/>
        <v>Rez.≤2,92% = Indeplineste cerintele specificate</v>
      </c>
      <c r="K29" s="46" t="str">
        <f t="shared" si="1"/>
        <v>Rez.&gt;3,08% = Nu indeplineste cerintele specificate</v>
      </c>
      <c r="L29" s="46" t="str">
        <f t="shared" si="2"/>
        <v>2,92% &lt; Rez. ≤ 3,08% = prezinta risc de neindeplinire cerinte specificate</v>
      </c>
      <c r="M29" s="45" t="str">
        <f t="shared" si="3"/>
        <v>x</v>
      </c>
      <c r="N29" s="110" t="s">
        <v>304</v>
      </c>
    </row>
    <row r="30" spans="1:14" ht="113.25" customHeight="1" thickBot="1">
      <c r="A30" s="23" t="s">
        <v>663</v>
      </c>
      <c r="B30" s="22" t="s">
        <v>180</v>
      </c>
      <c r="C30" s="47" t="s">
        <v>673</v>
      </c>
      <c r="D30" s="48" t="s">
        <v>689</v>
      </c>
      <c r="E30" s="58">
        <v>2</v>
      </c>
      <c r="F30" s="50" t="s">
        <v>133</v>
      </c>
      <c r="G30" s="14">
        <v>2.74</v>
      </c>
      <c r="H30" s="45" t="s">
        <v>133</v>
      </c>
      <c r="I30" s="45" t="s">
        <v>134</v>
      </c>
      <c r="J30" s="46" t="str">
        <f t="shared" si="0"/>
        <v>Rez.≤1,95% = Indeplineste cerintele specificate</v>
      </c>
      <c r="K30" s="46" t="str">
        <f t="shared" si="1"/>
        <v>Rez.&gt;2,05% = Nu indeplineste cerintele specificate</v>
      </c>
      <c r="L30" s="46" t="str">
        <f t="shared" si="2"/>
        <v>1,95% &lt; Rez. ≤ 2,05% = prezinta risc de neindeplinire cerinte specificate</v>
      </c>
      <c r="M30" s="45" t="str">
        <f t="shared" si="3"/>
        <v>x</v>
      </c>
      <c r="N30" s="153"/>
    </row>
    <row r="31" spans="1:14" ht="107.25" customHeight="1" thickBot="1">
      <c r="A31" s="23" t="s">
        <v>663</v>
      </c>
      <c r="B31" s="22" t="s">
        <v>180</v>
      </c>
      <c r="C31" s="47" t="s">
        <v>673</v>
      </c>
      <c r="D31" s="48" t="s">
        <v>690</v>
      </c>
      <c r="E31" s="58">
        <v>1.5</v>
      </c>
      <c r="F31" s="50" t="s">
        <v>133</v>
      </c>
      <c r="G31" s="14">
        <v>2.74</v>
      </c>
      <c r="H31" s="45" t="s">
        <v>133</v>
      </c>
      <c r="I31" s="45" t="s">
        <v>134</v>
      </c>
      <c r="J31" s="46" t="str">
        <f t="shared" si="0"/>
        <v>Rez.≤1,46% = Indeplineste cerintele specificate</v>
      </c>
      <c r="K31" s="46" t="str">
        <f t="shared" si="1"/>
        <v>Rez.&gt;1,54% = Nu indeplineste cerintele specificate</v>
      </c>
      <c r="L31" s="46" t="str">
        <f t="shared" si="2"/>
        <v>1,46% &lt; Rez. ≤ 1,54% = prezinta risc de neindeplinire cerinte specificate</v>
      </c>
      <c r="M31" s="45" t="str">
        <f t="shared" si="3"/>
        <v>x</v>
      </c>
      <c r="N31" s="110" t="s">
        <v>304</v>
      </c>
    </row>
    <row r="32" spans="1:14" ht="95.25" customHeight="1" thickBot="1">
      <c r="A32" s="23" t="s">
        <v>663</v>
      </c>
      <c r="B32" s="22" t="s">
        <v>180</v>
      </c>
      <c r="C32" s="47" t="s">
        <v>673</v>
      </c>
      <c r="D32" s="48" t="s">
        <v>691</v>
      </c>
      <c r="E32" s="58">
        <v>1.3</v>
      </c>
      <c r="F32" s="50" t="s">
        <v>133</v>
      </c>
      <c r="G32" s="14">
        <v>2.74</v>
      </c>
      <c r="H32" s="45" t="s">
        <v>133</v>
      </c>
      <c r="I32" s="45" t="s">
        <v>134</v>
      </c>
      <c r="J32" s="46" t="str">
        <f t="shared" si="0"/>
        <v>Rez.≤1,26% = Indeplineste cerintele specificate</v>
      </c>
      <c r="K32" s="46" t="str">
        <f t="shared" si="1"/>
        <v>Rez.&gt;1,34% = Nu indeplineste cerintele specificate</v>
      </c>
      <c r="L32" s="46" t="str">
        <f t="shared" si="2"/>
        <v>1,26% &lt; Rez. ≤ 1,34% = prezinta risc de neindeplinire cerinte specificate</v>
      </c>
      <c r="M32" s="45" t="str">
        <f t="shared" si="3"/>
        <v>x</v>
      </c>
      <c r="N32" s="110" t="s">
        <v>304</v>
      </c>
    </row>
    <row r="33" spans="1:14" ht="67.5" customHeight="1" thickBot="1">
      <c r="A33" s="22" t="s">
        <v>663</v>
      </c>
      <c r="B33" s="22" t="s">
        <v>211</v>
      </c>
      <c r="C33" s="47" t="s">
        <v>139</v>
      </c>
      <c r="D33" s="48" t="s">
        <v>140</v>
      </c>
      <c r="E33" s="146" t="s">
        <v>141</v>
      </c>
      <c r="F33" s="143" t="s">
        <v>133</v>
      </c>
      <c r="G33" s="99"/>
      <c r="H33" s="45" t="s">
        <v>133</v>
      </c>
      <c r="I33" s="45" t="s">
        <v>142</v>
      </c>
      <c r="J33" s="46" t="s">
        <v>142</v>
      </c>
      <c r="K33" s="46" t="s">
        <v>142</v>
      </c>
      <c r="L33" s="46" t="s">
        <v>142</v>
      </c>
      <c r="M33" s="46" t="str">
        <f t="shared" si="3"/>
        <v>Neaplicabil ptr. ca nu exista limita de specificatie</v>
      </c>
      <c r="N33" s="153"/>
    </row>
    <row r="34" spans="1:14" ht="15.75" thickBot="1">
      <c r="A34" s="391"/>
      <c r="B34" s="391"/>
      <c r="C34" s="391"/>
      <c r="D34" s="391"/>
      <c r="E34" s="391"/>
      <c r="F34" s="391"/>
      <c r="G34" s="391"/>
      <c r="H34" s="391"/>
      <c r="I34" s="391"/>
      <c r="J34" s="391"/>
      <c r="K34" s="391"/>
      <c r="L34" s="391"/>
      <c r="M34" s="391"/>
      <c r="N34" s="154"/>
    </row>
    <row r="35" spans="1:14" ht="15.75" thickBot="1">
      <c r="A35" s="14" t="s">
        <v>144</v>
      </c>
    </row>
    <row r="36" spans="1:14" ht="15.75" thickBot="1">
      <c r="A36" s="56" t="s">
        <v>145</v>
      </c>
      <c r="B36" s="404" t="s">
        <v>146</v>
      </c>
      <c r="C36" s="404"/>
      <c r="D36" s="404"/>
      <c r="E36" s="404"/>
      <c r="F36" s="404"/>
      <c r="G36" s="404"/>
      <c r="H36" s="404"/>
      <c r="I36" s="404"/>
      <c r="J36" s="404"/>
      <c r="K36" s="404"/>
      <c r="L36" s="404"/>
      <c r="M36" s="404"/>
    </row>
    <row r="37" spans="1:14" ht="15.75" thickBot="1">
      <c r="A37" s="14" t="s">
        <v>147</v>
      </c>
      <c r="B37" s="404" t="s">
        <v>148</v>
      </c>
      <c r="C37" s="404"/>
      <c r="D37" s="404"/>
      <c r="E37" s="404"/>
      <c r="F37" s="404"/>
      <c r="G37" s="404"/>
      <c r="H37" s="404"/>
      <c r="I37" s="404"/>
      <c r="J37" s="404"/>
      <c r="K37" s="404"/>
      <c r="L37" s="404"/>
      <c r="M37" s="404"/>
    </row>
    <row r="38" spans="1:14" ht="15.75" thickBot="1">
      <c r="A38" s="14" t="s">
        <v>236</v>
      </c>
      <c r="B38" s="404" t="s">
        <v>692</v>
      </c>
      <c r="C38" s="404"/>
      <c r="D38" s="404"/>
      <c r="E38" s="404"/>
      <c r="F38" s="404"/>
      <c r="G38" s="404"/>
      <c r="H38" s="404"/>
      <c r="I38" s="404"/>
      <c r="J38" s="404"/>
      <c r="K38" s="404"/>
      <c r="L38" s="404"/>
      <c r="M38" s="404"/>
    </row>
    <row r="39" spans="1:14" ht="35.25" customHeight="1">
      <c r="A39" s="14" t="s">
        <v>693</v>
      </c>
      <c r="B39" s="404" t="s">
        <v>213</v>
      </c>
      <c r="C39" s="404"/>
      <c r="D39" s="404"/>
      <c r="E39" s="404"/>
      <c r="F39" s="404"/>
      <c r="G39" s="404"/>
      <c r="H39" s="404"/>
      <c r="I39" s="404"/>
      <c r="J39" s="404"/>
      <c r="K39" s="404"/>
      <c r="L39" s="404"/>
      <c r="M39" s="404"/>
    </row>
    <row r="40" spans="1:14">
      <c r="A40" s="175" t="s">
        <v>694</v>
      </c>
      <c r="B40" s="407" t="s">
        <v>150</v>
      </c>
      <c r="C40" s="407"/>
      <c r="D40" s="407"/>
      <c r="E40" s="407"/>
      <c r="F40" s="407"/>
      <c r="G40" s="407"/>
      <c r="H40" s="407"/>
      <c r="I40" s="407"/>
      <c r="J40" s="407"/>
      <c r="K40" s="407"/>
      <c r="L40" s="407"/>
      <c r="M40" s="407"/>
    </row>
    <row r="41" spans="1:14">
      <c r="A41" s="352" t="s">
        <v>695</v>
      </c>
      <c r="B41" s="424" t="s">
        <v>696</v>
      </c>
      <c r="C41" s="425"/>
      <c r="D41" s="425"/>
      <c r="E41" s="425"/>
      <c r="F41" s="425"/>
      <c r="G41" s="425"/>
      <c r="H41" s="425"/>
      <c r="I41" s="425"/>
      <c r="J41" s="425"/>
      <c r="K41" s="425"/>
      <c r="L41" s="425"/>
      <c r="M41" s="426"/>
      <c r="N41" s="154"/>
    </row>
    <row r="42" spans="1:14" ht="15.75" customHeight="1">
      <c r="A42" s="365" t="s">
        <v>697</v>
      </c>
      <c r="B42" s="421" t="s">
        <v>152</v>
      </c>
      <c r="C42" s="422"/>
      <c r="D42" s="422"/>
      <c r="E42" s="422"/>
      <c r="F42" s="422"/>
      <c r="G42" s="422"/>
      <c r="H42" s="422"/>
      <c r="I42" s="422"/>
      <c r="J42" s="422"/>
      <c r="K42" s="422"/>
      <c r="L42" s="422"/>
      <c r="M42" s="423"/>
      <c r="N42" s="154"/>
    </row>
    <row r="43" spans="1:14">
      <c r="A43" s="391"/>
      <c r="B43" s="391"/>
      <c r="C43" s="391"/>
      <c r="D43" s="391"/>
      <c r="E43" s="391"/>
      <c r="F43" s="391"/>
      <c r="G43" s="391"/>
      <c r="H43" s="391"/>
      <c r="I43" s="391"/>
      <c r="J43" s="391"/>
      <c r="K43" s="391"/>
      <c r="L43" s="391"/>
      <c r="M43" s="391"/>
      <c r="N43" s="154"/>
    </row>
    <row r="44" spans="1:14">
      <c r="A44" s="391"/>
      <c r="B44" s="391"/>
      <c r="C44" s="391"/>
      <c r="D44" s="391"/>
      <c r="E44" s="391"/>
      <c r="F44" s="391"/>
      <c r="G44" s="391"/>
      <c r="H44" s="391"/>
      <c r="I44" s="391"/>
      <c r="J44" s="391"/>
      <c r="K44" s="391"/>
      <c r="L44" s="391"/>
      <c r="M44" s="391"/>
      <c r="N44" s="154"/>
    </row>
    <row r="45" spans="1:14">
      <c r="A45" s="391"/>
      <c r="B45" s="391"/>
      <c r="C45" s="391"/>
      <c r="D45" s="391"/>
      <c r="E45" s="391"/>
      <c r="F45" s="391"/>
      <c r="G45" s="391"/>
      <c r="H45" s="391"/>
      <c r="I45" s="391"/>
      <c r="J45" s="391"/>
      <c r="K45" s="391"/>
      <c r="L45" s="391"/>
      <c r="M45" s="391"/>
      <c r="N45" s="154"/>
    </row>
    <row r="46" spans="1:14">
      <c r="A46" s="391"/>
      <c r="B46" s="391"/>
      <c r="C46" s="391"/>
      <c r="D46" s="391"/>
      <c r="E46" s="391"/>
      <c r="F46" s="391"/>
      <c r="G46" s="391"/>
      <c r="H46" s="391"/>
      <c r="I46" s="391"/>
      <c r="J46" s="391"/>
      <c r="K46" s="391"/>
      <c r="L46" s="391"/>
      <c r="M46" s="391"/>
      <c r="N46" s="154"/>
    </row>
    <row r="47" spans="1:14">
      <c r="A47" s="391"/>
      <c r="B47" s="391"/>
      <c r="C47" s="391"/>
      <c r="D47" s="391"/>
      <c r="E47" s="391"/>
      <c r="F47" s="391"/>
      <c r="G47" s="391"/>
      <c r="H47" s="391"/>
      <c r="I47" s="391"/>
      <c r="J47" s="391"/>
      <c r="K47" s="391"/>
      <c r="L47" s="391"/>
      <c r="M47" s="391"/>
      <c r="N47" s="154"/>
    </row>
    <row r="48" spans="1:14">
      <c r="A48" s="391"/>
      <c r="B48" s="391"/>
      <c r="C48" s="391"/>
      <c r="D48" s="391"/>
      <c r="E48" s="391"/>
      <c r="F48" s="391"/>
      <c r="G48" s="391"/>
      <c r="H48" s="391"/>
      <c r="I48" s="391"/>
      <c r="J48" s="391"/>
      <c r="K48" s="391"/>
      <c r="L48" s="391"/>
      <c r="M48" s="391"/>
      <c r="N48" s="154"/>
    </row>
    <row r="49" spans="2:14">
      <c r="B49" s="391"/>
      <c r="C49" s="391"/>
      <c r="D49" s="391"/>
      <c r="E49" s="391"/>
      <c r="F49" s="391"/>
      <c r="G49" s="391"/>
      <c r="H49" s="391"/>
      <c r="I49" s="391"/>
      <c r="J49" s="391"/>
      <c r="K49" s="391"/>
      <c r="L49" s="391"/>
      <c r="M49" s="391"/>
      <c r="N49" s="154"/>
    </row>
    <row r="50" spans="2:14">
      <c r="B50" s="391"/>
      <c r="C50" s="391"/>
      <c r="D50" s="391"/>
      <c r="E50" s="391"/>
      <c r="F50" s="391"/>
      <c r="G50" s="391"/>
      <c r="H50" s="391"/>
      <c r="I50" s="391"/>
      <c r="J50" s="391"/>
      <c r="K50" s="391"/>
      <c r="L50" s="391"/>
      <c r="M50" s="391"/>
      <c r="N50" s="154"/>
    </row>
    <row r="51" spans="2:14">
      <c r="B51" s="391"/>
      <c r="C51" s="391"/>
      <c r="D51" s="391"/>
      <c r="E51" s="391"/>
      <c r="F51" s="391"/>
      <c r="G51" s="391"/>
      <c r="H51" s="391"/>
      <c r="I51" s="391"/>
      <c r="J51" s="391"/>
      <c r="K51" s="391"/>
      <c r="L51" s="391"/>
      <c r="M51" s="391"/>
      <c r="N51" s="154"/>
    </row>
    <row r="52" spans="2:14">
      <c r="B52" s="391"/>
      <c r="C52" s="391"/>
      <c r="D52" s="391"/>
      <c r="E52" s="391"/>
      <c r="F52" s="391"/>
      <c r="G52" s="391"/>
      <c r="H52" s="391"/>
      <c r="I52" s="391"/>
      <c r="J52" s="391"/>
      <c r="K52" s="391"/>
      <c r="L52" s="391"/>
      <c r="M52" s="391"/>
      <c r="N52" s="154"/>
    </row>
    <row r="53" spans="2:14">
      <c r="B53" s="391"/>
      <c r="C53" s="391"/>
      <c r="D53" s="391"/>
      <c r="E53" s="391"/>
      <c r="F53" s="391"/>
      <c r="G53" s="391"/>
      <c r="H53" s="391"/>
      <c r="I53" s="391"/>
      <c r="J53" s="391"/>
      <c r="K53" s="391"/>
      <c r="L53" s="391"/>
      <c r="M53" s="391"/>
      <c r="N53" s="154"/>
    </row>
    <row r="54" spans="2:14">
      <c r="B54" s="391"/>
      <c r="C54" s="391"/>
      <c r="D54" s="391"/>
      <c r="E54" s="391"/>
      <c r="F54" s="391"/>
      <c r="G54" s="391"/>
      <c r="H54" s="391"/>
      <c r="I54" s="391"/>
      <c r="J54" s="391"/>
      <c r="K54" s="391"/>
      <c r="L54" s="391"/>
      <c r="M54" s="391"/>
      <c r="N54" s="154"/>
    </row>
    <row r="55" spans="2:14">
      <c r="B55" s="391"/>
      <c r="C55" s="391"/>
      <c r="D55" s="391"/>
      <c r="E55" s="391"/>
      <c r="F55" s="391"/>
      <c r="G55" s="391"/>
      <c r="H55" s="391"/>
      <c r="I55" s="391"/>
      <c r="J55" s="391"/>
      <c r="K55" s="391"/>
      <c r="L55" s="391"/>
      <c r="M55" s="391"/>
      <c r="N55" s="154"/>
    </row>
    <row r="56" spans="2:14">
      <c r="B56" s="391"/>
      <c r="C56" s="391"/>
      <c r="D56" s="391"/>
      <c r="E56" s="391"/>
      <c r="F56" s="391"/>
      <c r="G56" s="391"/>
      <c r="H56" s="391"/>
      <c r="I56" s="391"/>
      <c r="J56" s="391"/>
      <c r="K56" s="391"/>
      <c r="L56" s="391"/>
      <c r="M56" s="391"/>
      <c r="N56" s="154"/>
    </row>
    <row r="57" spans="2:14">
      <c r="B57" s="391"/>
      <c r="C57" s="391"/>
      <c r="D57" s="391"/>
      <c r="E57" s="391"/>
      <c r="F57" s="391"/>
      <c r="G57" s="391"/>
      <c r="H57" s="391"/>
      <c r="I57" s="391"/>
      <c r="J57" s="391"/>
      <c r="K57" s="391"/>
      <c r="L57" s="391"/>
      <c r="M57" s="391"/>
      <c r="N57" s="154"/>
    </row>
    <row r="58" spans="2:14">
      <c r="B58" s="391"/>
      <c r="C58" s="391"/>
      <c r="D58" s="391"/>
      <c r="E58" s="391"/>
      <c r="F58" s="391"/>
      <c r="G58" s="391"/>
      <c r="H58" s="391"/>
      <c r="I58" s="391"/>
      <c r="J58" s="391"/>
      <c r="K58" s="391"/>
      <c r="L58" s="391"/>
      <c r="M58" s="391"/>
      <c r="N58" s="154"/>
    </row>
    <row r="59" spans="2:14">
      <c r="B59" s="391"/>
      <c r="C59" s="391"/>
      <c r="D59" s="391"/>
      <c r="E59" s="391"/>
      <c r="F59" s="391"/>
      <c r="G59" s="391"/>
      <c r="H59" s="391"/>
      <c r="I59" s="391"/>
      <c r="J59" s="391"/>
      <c r="K59" s="391"/>
      <c r="L59" s="391"/>
      <c r="M59" s="391"/>
      <c r="N59" s="154"/>
    </row>
    <row r="60" spans="2:14">
      <c r="B60" s="391"/>
      <c r="C60" s="391"/>
      <c r="D60" s="391"/>
      <c r="E60" s="391"/>
      <c r="F60" s="391"/>
      <c r="G60" s="391"/>
      <c r="H60" s="391"/>
      <c r="I60" s="391"/>
      <c r="J60" s="391"/>
      <c r="K60" s="391"/>
      <c r="L60" s="391"/>
      <c r="M60" s="391"/>
      <c r="N60" s="154"/>
    </row>
    <row r="61" spans="2:14">
      <c r="B61" s="391"/>
      <c r="C61" s="391"/>
      <c r="D61" s="391"/>
      <c r="E61" s="391"/>
      <c r="F61" s="391"/>
      <c r="G61" s="391"/>
      <c r="H61" s="391"/>
      <c r="I61" s="391"/>
      <c r="J61" s="391"/>
      <c r="K61" s="391"/>
      <c r="L61" s="391"/>
      <c r="M61" s="391"/>
      <c r="N61" s="154"/>
    </row>
    <row r="62" spans="2:14">
      <c r="B62" s="391"/>
      <c r="C62" s="391"/>
      <c r="D62" s="391"/>
      <c r="E62" s="391"/>
      <c r="F62" s="391"/>
      <c r="G62" s="391"/>
      <c r="H62" s="391"/>
      <c r="I62" s="391"/>
      <c r="J62" s="391"/>
      <c r="K62" s="391"/>
      <c r="L62" s="391"/>
      <c r="M62" s="391"/>
      <c r="N62" s="154"/>
    </row>
    <row r="63" spans="2:14">
      <c r="B63" s="391"/>
      <c r="C63" s="391"/>
      <c r="D63" s="391"/>
      <c r="E63" s="391"/>
      <c r="F63" s="391"/>
      <c r="G63" s="391"/>
      <c r="H63" s="391"/>
      <c r="I63" s="391"/>
      <c r="J63" s="391"/>
      <c r="K63" s="391"/>
      <c r="L63" s="391"/>
      <c r="M63" s="391"/>
      <c r="N63" s="154"/>
    </row>
    <row r="64" spans="2:14">
      <c r="B64" s="391"/>
      <c r="C64" s="391"/>
      <c r="D64" s="391"/>
      <c r="E64" s="391"/>
      <c r="F64" s="391"/>
      <c r="G64" s="391"/>
      <c r="H64" s="391"/>
      <c r="I64" s="391"/>
      <c r="J64" s="391"/>
      <c r="K64" s="391"/>
      <c r="L64" s="391"/>
      <c r="M64" s="391"/>
      <c r="N64" s="154"/>
    </row>
    <row r="65" spans="2:14">
      <c r="B65" s="391"/>
      <c r="C65" s="391"/>
      <c r="D65" s="391"/>
      <c r="E65" s="391"/>
      <c r="F65" s="391"/>
      <c r="G65" s="391"/>
      <c r="H65" s="391"/>
      <c r="I65" s="391"/>
      <c r="J65" s="391"/>
      <c r="K65" s="391"/>
      <c r="L65" s="391"/>
      <c r="M65" s="391"/>
      <c r="N65" s="154"/>
    </row>
    <row r="66" spans="2:14">
      <c r="B66" s="391"/>
      <c r="C66" s="391"/>
      <c r="D66" s="391"/>
      <c r="E66" s="391"/>
      <c r="F66" s="391"/>
      <c r="G66" s="391"/>
      <c r="H66" s="391"/>
      <c r="I66" s="391"/>
      <c r="J66" s="391"/>
      <c r="K66" s="391"/>
      <c r="L66" s="391"/>
      <c r="M66" s="391"/>
      <c r="N66" s="154"/>
    </row>
    <row r="67" spans="2:14">
      <c r="B67" s="391"/>
      <c r="C67" s="391"/>
      <c r="D67" s="391"/>
      <c r="E67" s="391"/>
      <c r="F67" s="391"/>
      <c r="G67" s="391"/>
      <c r="H67" s="391"/>
      <c r="I67" s="391"/>
      <c r="J67" s="391"/>
      <c r="K67" s="391"/>
      <c r="L67" s="391"/>
      <c r="M67" s="391"/>
      <c r="N67" s="154"/>
    </row>
    <row r="68" spans="2:14">
      <c r="B68" s="391"/>
      <c r="C68" s="391"/>
      <c r="D68" s="391"/>
      <c r="E68" s="391"/>
      <c r="F68" s="391"/>
      <c r="G68" s="391"/>
      <c r="H68" s="391"/>
      <c r="I68" s="391"/>
      <c r="J68" s="391"/>
      <c r="K68" s="391"/>
      <c r="L68" s="391"/>
      <c r="M68" s="391"/>
      <c r="N68" s="154"/>
    </row>
    <row r="69" spans="2:14">
      <c r="B69" s="391"/>
      <c r="C69" s="391"/>
      <c r="D69" s="391"/>
      <c r="E69" s="391"/>
      <c r="F69" s="391"/>
      <c r="G69" s="391"/>
      <c r="H69" s="391"/>
      <c r="I69" s="391"/>
      <c r="J69" s="391"/>
      <c r="K69" s="391"/>
      <c r="L69" s="391"/>
      <c r="M69" s="391"/>
      <c r="N69" s="154"/>
    </row>
    <row r="70" spans="2:14">
      <c r="B70" s="391"/>
      <c r="C70" s="391"/>
      <c r="D70" s="391"/>
      <c r="E70" s="391"/>
      <c r="F70" s="391"/>
      <c r="G70" s="391"/>
      <c r="H70" s="391"/>
      <c r="I70" s="391"/>
      <c r="J70" s="391"/>
      <c r="K70" s="391"/>
      <c r="L70" s="391"/>
      <c r="M70" s="391"/>
      <c r="N70" s="154"/>
    </row>
    <row r="71" spans="2:14">
      <c r="B71" s="391"/>
      <c r="C71" s="391"/>
      <c r="D71" s="391"/>
      <c r="E71" s="391"/>
      <c r="F71" s="391"/>
      <c r="G71" s="391"/>
      <c r="H71" s="391"/>
      <c r="I71" s="391"/>
      <c r="J71" s="391"/>
      <c r="K71" s="391"/>
      <c r="L71" s="391"/>
      <c r="M71" s="391"/>
      <c r="N71" s="154"/>
    </row>
    <row r="72" spans="2:14">
      <c r="B72" s="391"/>
      <c r="C72" s="391"/>
      <c r="D72" s="391"/>
      <c r="E72" s="391"/>
      <c r="F72" s="391"/>
      <c r="G72" s="391"/>
      <c r="H72" s="391"/>
      <c r="I72" s="391"/>
      <c r="J72" s="391"/>
      <c r="K72" s="391"/>
      <c r="L72" s="391"/>
      <c r="M72" s="391"/>
      <c r="N72" s="154"/>
    </row>
    <row r="73" spans="2:14">
      <c r="B73" s="391"/>
      <c r="C73" s="391"/>
      <c r="D73" s="391"/>
      <c r="E73" s="391"/>
      <c r="F73" s="391"/>
      <c r="G73" s="391"/>
      <c r="H73" s="391"/>
      <c r="I73" s="391"/>
      <c r="J73" s="391"/>
      <c r="K73" s="391"/>
      <c r="L73" s="391"/>
      <c r="M73" s="391"/>
      <c r="N73" s="154"/>
    </row>
    <row r="74" spans="2:14">
      <c r="B74" s="391"/>
      <c r="C74" s="391"/>
      <c r="D74" s="391"/>
      <c r="E74" s="391"/>
      <c r="F74" s="391"/>
      <c r="G74" s="391"/>
      <c r="H74" s="391"/>
      <c r="I74" s="391"/>
      <c r="J74" s="391"/>
      <c r="K74" s="391"/>
      <c r="L74" s="391"/>
      <c r="M74" s="391"/>
      <c r="N74" s="154"/>
    </row>
    <row r="75" spans="2:14">
      <c r="B75" s="391"/>
      <c r="C75" s="391"/>
      <c r="D75" s="391"/>
      <c r="E75" s="391"/>
      <c r="F75" s="391"/>
      <c r="G75" s="391"/>
      <c r="H75" s="391"/>
      <c r="I75" s="391"/>
      <c r="J75" s="391"/>
      <c r="K75" s="391"/>
      <c r="L75" s="391"/>
      <c r="M75" s="391"/>
      <c r="N75" s="154"/>
    </row>
    <row r="76" spans="2:14">
      <c r="B76" s="391"/>
      <c r="C76" s="391"/>
      <c r="D76" s="391"/>
      <c r="E76" s="391"/>
      <c r="F76" s="391"/>
      <c r="G76" s="391"/>
      <c r="H76" s="391"/>
      <c r="I76" s="391"/>
      <c r="J76" s="391"/>
      <c r="K76" s="391"/>
      <c r="L76" s="391"/>
      <c r="M76" s="391"/>
      <c r="N76" s="154"/>
    </row>
    <row r="77" spans="2:14">
      <c r="B77" s="391"/>
      <c r="C77" s="391"/>
      <c r="D77" s="391"/>
      <c r="E77" s="391"/>
      <c r="F77" s="391"/>
      <c r="G77" s="391"/>
      <c r="H77" s="391"/>
      <c r="I77" s="391"/>
      <c r="J77" s="391"/>
      <c r="K77" s="391"/>
      <c r="L77" s="391"/>
      <c r="M77" s="391"/>
      <c r="N77" s="154"/>
    </row>
    <row r="78" spans="2:14">
      <c r="B78" s="391"/>
      <c r="C78" s="391"/>
      <c r="D78" s="391"/>
      <c r="E78" s="391"/>
      <c r="F78" s="391"/>
      <c r="G78" s="391"/>
      <c r="H78" s="391"/>
      <c r="I78" s="391"/>
      <c r="J78" s="391"/>
      <c r="K78" s="391"/>
      <c r="L78" s="391"/>
      <c r="M78" s="391"/>
      <c r="N78" s="154"/>
    </row>
    <row r="79" spans="2:14">
      <c r="B79" s="391"/>
      <c r="C79" s="391"/>
      <c r="D79" s="391"/>
      <c r="E79" s="391"/>
      <c r="F79" s="391"/>
      <c r="G79" s="391"/>
      <c r="H79" s="391"/>
      <c r="I79" s="391"/>
      <c r="J79" s="391"/>
      <c r="K79" s="391"/>
      <c r="L79" s="391"/>
      <c r="M79" s="391"/>
      <c r="N79" s="154"/>
    </row>
    <row r="80" spans="2:14">
      <c r="B80" s="391"/>
      <c r="C80" s="391"/>
      <c r="D80" s="391"/>
      <c r="E80" s="391"/>
      <c r="F80" s="391"/>
      <c r="G80" s="391"/>
      <c r="H80" s="391"/>
      <c r="I80" s="391"/>
      <c r="J80" s="391"/>
      <c r="K80" s="391"/>
      <c r="L80" s="391"/>
      <c r="M80" s="391"/>
      <c r="N80" s="154"/>
    </row>
    <row r="81" spans="2:14">
      <c r="B81" s="391"/>
      <c r="C81" s="391"/>
      <c r="D81" s="391"/>
      <c r="E81" s="391"/>
      <c r="F81" s="391"/>
      <c r="G81" s="391"/>
      <c r="H81" s="391"/>
      <c r="I81" s="391"/>
      <c r="J81" s="391"/>
      <c r="K81" s="391"/>
      <c r="L81" s="391"/>
      <c r="M81" s="391"/>
      <c r="N81" s="154"/>
    </row>
    <row r="82" spans="2:14">
      <c r="B82" s="391"/>
      <c r="C82" s="391"/>
      <c r="D82" s="391"/>
      <c r="E82" s="391"/>
      <c r="F82" s="391"/>
      <c r="G82" s="391"/>
      <c r="H82" s="391"/>
      <c r="I82" s="391"/>
      <c r="J82" s="391"/>
      <c r="K82" s="391"/>
      <c r="L82" s="391"/>
      <c r="M82" s="391"/>
      <c r="N82" s="154"/>
    </row>
    <row r="83" spans="2:14">
      <c r="B83" s="391"/>
      <c r="C83" s="391"/>
      <c r="D83" s="391"/>
      <c r="E83" s="391"/>
      <c r="F83" s="391"/>
      <c r="G83" s="391"/>
      <c r="H83" s="391"/>
      <c r="I83" s="391"/>
      <c r="J83" s="391"/>
      <c r="K83" s="391"/>
      <c r="L83" s="391"/>
      <c r="M83" s="391"/>
      <c r="N83" s="154"/>
    </row>
    <row r="84" spans="2:14">
      <c r="B84" s="391"/>
      <c r="C84" s="391"/>
      <c r="D84" s="391"/>
      <c r="E84" s="391"/>
      <c r="F84" s="391"/>
      <c r="G84" s="391"/>
      <c r="H84" s="391"/>
      <c r="I84" s="391"/>
      <c r="J84" s="391"/>
      <c r="K84" s="391"/>
      <c r="L84" s="391"/>
      <c r="M84" s="391"/>
      <c r="N84" s="154"/>
    </row>
    <row r="85" spans="2:14">
      <c r="B85" s="391"/>
      <c r="C85" s="391"/>
      <c r="D85" s="391"/>
      <c r="E85" s="391"/>
      <c r="F85" s="391"/>
      <c r="G85" s="391"/>
      <c r="H85" s="391"/>
      <c r="I85" s="391"/>
      <c r="J85" s="391"/>
      <c r="K85" s="391"/>
      <c r="L85" s="391"/>
      <c r="M85" s="391"/>
      <c r="N85" s="154"/>
    </row>
    <row r="86" spans="2:14">
      <c r="B86" s="391"/>
      <c r="C86" s="391"/>
      <c r="D86" s="391"/>
      <c r="E86" s="391"/>
      <c r="F86" s="391"/>
      <c r="G86" s="391"/>
      <c r="H86" s="391"/>
      <c r="I86" s="391"/>
      <c r="J86" s="391"/>
      <c r="K86" s="391"/>
      <c r="L86" s="391"/>
      <c r="M86" s="391"/>
      <c r="N86" s="154"/>
    </row>
    <row r="87" spans="2:14">
      <c r="B87" s="391"/>
      <c r="C87" s="391"/>
      <c r="D87" s="391"/>
      <c r="E87" s="391"/>
      <c r="F87" s="391"/>
      <c r="G87" s="391"/>
      <c r="H87" s="391"/>
      <c r="I87" s="391"/>
      <c r="J87" s="391"/>
      <c r="K87" s="391"/>
      <c r="L87" s="391"/>
      <c r="M87" s="391"/>
      <c r="N87" s="154"/>
    </row>
  </sheetData>
  <mergeCells count="9">
    <mergeCell ref="B42:M42"/>
    <mergeCell ref="B40:M40"/>
    <mergeCell ref="G4:H4"/>
    <mergeCell ref="J4:M4"/>
    <mergeCell ref="B36:M36"/>
    <mergeCell ref="B37:M37"/>
    <mergeCell ref="B38:M38"/>
    <mergeCell ref="B39:M39"/>
    <mergeCell ref="B41:M41"/>
  </mergeCells>
  <dataValidations count="1">
    <dataValidation type="list" allowBlank="1" showInputMessage="1" showErrorMessage="1" sqref="I5:I33" xr:uid="{90DD4A67-7B9C-43C0-A0D4-97916F1224E3}">
      <formula1>ia_in_considerare_incertitudinea_de_masurare__WIM</formula1>
    </dataValidation>
  </dataValidations>
  <hyperlinks>
    <hyperlink ref="B2" location="Cuprins!A1" display="Cuprins!A1" xr:uid="{17F6E52D-7EEB-4F87-8279-861D6DCB542C}"/>
  </hyperlinks>
  <pageMargins left="0.25" right="0.25" top="0.75" bottom="0.75" header="0.30000000000000004" footer="0.30000000000000004"/>
  <pageSetup paperSize="9" scale="75" fitToWidth="0" fitToHeight="0" orientation="landscape" r:id="rId1"/>
  <headerFooter>
    <oddHeader>&amp;L&amp;"-,Bold"Chimie si radioactivitate&amp;C&amp;"-,Bold"Matricea de corespondență a regulilor de decizie aplicate 
pentru încercările efectate de către IISPV</oddHeader>
    <oddFooter>&amp;L&amp;8Rez. = Rezultat analiza
"&lt;" = mai mic
"&gt;" = mai mare
"≥" = mai mare s-au egal
"≤" = mai mic sau egal&amp;CCod F4-PG13                                                     Ed I Rev 01 / Data 08.03.2021   &amp;RPag.&amp;P din &amp;N</odd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1C3A5F-348C-486D-9E53-BB7934FE4716}">
  <dimension ref="A1:N64"/>
  <sheetViews>
    <sheetView view="pageLayout" zoomScaleNormal="100" workbookViewId="0">
      <selection activeCell="B16" sqref="B16:M16"/>
    </sheetView>
  </sheetViews>
  <sheetFormatPr defaultRowHeight="15"/>
  <cols>
    <col min="1" max="1" width="22.140625" style="26" customWidth="1"/>
    <col min="2" max="2" width="14.85546875" style="26" customWidth="1"/>
    <col min="3" max="3" width="19.5703125" style="26" customWidth="1"/>
    <col min="4" max="4" width="14.28515625" style="26" customWidth="1"/>
    <col min="5" max="5" width="11.42578125" style="26" customWidth="1"/>
    <col min="6" max="6" width="6.5703125" style="26" customWidth="1"/>
    <col min="7" max="7" width="8.7109375" style="26" customWidth="1"/>
    <col min="8" max="8" width="2.85546875" style="26" customWidth="1"/>
    <col min="9" max="9" width="13.85546875" style="26" customWidth="1"/>
    <col min="10" max="10" width="13.42578125" style="26" customWidth="1"/>
    <col min="11" max="11" width="12.140625" style="26" customWidth="1"/>
    <col min="12" max="12" width="10.5703125" style="26" customWidth="1"/>
    <col min="13" max="13" width="8.7109375" style="26" customWidth="1"/>
    <col min="14" max="14" width="27.7109375" style="26" customWidth="1"/>
    <col min="15" max="15" width="25.5703125" style="26" customWidth="1"/>
    <col min="16" max="16" width="14.7109375" style="26" customWidth="1"/>
    <col min="17" max="17" width="9.140625" style="26" customWidth="1"/>
    <col min="18" max="16384" width="9.140625" style="26"/>
  </cols>
  <sheetData>
    <row r="1" spans="1:14">
      <c r="A1" s="26" t="s">
        <v>698</v>
      </c>
      <c r="I1" s="27" t="s">
        <v>109</v>
      </c>
      <c r="J1" s="28"/>
      <c r="K1" s="28" t="s">
        <v>110</v>
      </c>
      <c r="L1" s="59">
        <v>46140</v>
      </c>
    </row>
    <row r="2" spans="1:14" ht="15.75" thickBot="1">
      <c r="A2" s="26" t="s">
        <v>112</v>
      </c>
      <c r="B2" s="29" t="s">
        <v>113</v>
      </c>
      <c r="I2" s="30" t="s">
        <v>114</v>
      </c>
      <c r="J2" s="31"/>
      <c r="K2" s="32" t="s">
        <v>115</v>
      </c>
      <c r="L2" s="30"/>
    </row>
    <row r="3" spans="1:14" ht="27.75" customHeight="1" thickBot="1">
      <c r="A3" s="57" t="s">
        <v>116</v>
      </c>
      <c r="B3" s="34"/>
      <c r="C3" s="35" t="s">
        <v>117</v>
      </c>
      <c r="D3" s="35"/>
      <c r="E3" s="36"/>
      <c r="F3" s="37"/>
      <c r="G3" s="38"/>
      <c r="H3" s="39"/>
      <c r="I3" s="40" t="s">
        <v>118</v>
      </c>
      <c r="J3" s="39"/>
      <c r="K3" s="39"/>
      <c r="L3" s="39"/>
      <c r="M3" s="39"/>
      <c r="N3" s="41"/>
    </row>
    <row r="4" spans="1:14" ht="84.75" customHeight="1" thickBot="1">
      <c r="A4" s="396" t="s">
        <v>2</v>
      </c>
      <c r="B4" s="396" t="s">
        <v>119</v>
      </c>
      <c r="C4" s="42" t="s">
        <v>120</v>
      </c>
      <c r="D4" s="43" t="s">
        <v>121</v>
      </c>
      <c r="E4" s="43" t="s">
        <v>122</v>
      </c>
      <c r="F4" s="44" t="s">
        <v>123</v>
      </c>
      <c r="G4" s="402" t="s">
        <v>124</v>
      </c>
      <c r="H4" s="402"/>
      <c r="I4" s="396" t="s">
        <v>125</v>
      </c>
      <c r="J4" s="403" t="s">
        <v>126</v>
      </c>
      <c r="K4" s="403"/>
      <c r="L4" s="403"/>
      <c r="M4" s="403"/>
      <c r="N4" s="45" t="s">
        <v>127</v>
      </c>
    </row>
    <row r="5" spans="1:14" ht="84" customHeight="1" thickBot="1">
      <c r="A5" s="23" t="s">
        <v>699</v>
      </c>
      <c r="B5" s="47" t="s">
        <v>167</v>
      </c>
      <c r="C5" s="47" t="s">
        <v>700</v>
      </c>
      <c r="D5" s="48" t="s">
        <v>701</v>
      </c>
      <c r="E5" s="90">
        <v>30</v>
      </c>
      <c r="F5" s="50" t="s">
        <v>133</v>
      </c>
      <c r="G5" s="155">
        <v>14.4</v>
      </c>
      <c r="H5" s="45" t="s">
        <v>133</v>
      </c>
      <c r="I5" s="149" t="s">
        <v>183</v>
      </c>
      <c r="J5" s="45" t="str">
        <f>"Rez.≥"&amp;E5&amp; F5 &amp;" =Indeplineste cerintele specificate"</f>
        <v>Rez.≥30% =Indeplineste cerintele specificate</v>
      </c>
      <c r="K5" s="45" t="str">
        <f>"Rez.&lt;"&amp;E5&amp;F5&amp;" = Nu indeplineste cerintele specificate"</f>
        <v>Rez.&lt;30% = Nu indeplineste cerintele specificate</v>
      </c>
      <c r="L5" s="148" t="s">
        <v>141</v>
      </c>
      <c r="M5" s="45" t="str">
        <f>IF(C5="Nu exista","Neaplicabil ptr. ca nu exista limita de specificatie","x")</f>
        <v>x</v>
      </c>
      <c r="N5" s="45" t="s">
        <v>702</v>
      </c>
    </row>
    <row r="6" spans="1:14" ht="82.5" customHeight="1" thickBot="1">
      <c r="A6" s="23" t="s">
        <v>699</v>
      </c>
      <c r="B6" s="47" t="s">
        <v>167</v>
      </c>
      <c r="C6" s="47" t="s">
        <v>700</v>
      </c>
      <c r="D6" s="48" t="s">
        <v>703</v>
      </c>
      <c r="E6" s="90">
        <v>25</v>
      </c>
      <c r="F6" s="50" t="s">
        <v>133</v>
      </c>
      <c r="G6" s="155">
        <v>14.4</v>
      </c>
      <c r="H6" s="45" t="s">
        <v>133</v>
      </c>
      <c r="I6" s="149" t="s">
        <v>183</v>
      </c>
      <c r="J6" s="45" t="str">
        <f>"Rez.≥"&amp;E6&amp; F6 &amp;" =Indeplineste cerintele specificate"</f>
        <v>Rez.≥25% =Indeplineste cerintele specificate</v>
      </c>
      <c r="K6" s="45" t="str">
        <f>"Rez.&lt;"&amp;E6&amp;F6&amp;" = Nu indeplineste cerintele specificate"</f>
        <v>Rez.&lt;25% = Nu indeplineste cerintele specificate</v>
      </c>
      <c r="L6" s="148" t="s">
        <v>141</v>
      </c>
      <c r="M6" s="45" t="str">
        <f>IF(C6="Nu exista","Neaplicabil ptr. ca nu exista limita de specificatie","x")</f>
        <v>x</v>
      </c>
      <c r="N6" s="45" t="s">
        <v>702</v>
      </c>
    </row>
    <row r="7" spans="1:14" ht="84" customHeight="1" thickBot="1">
      <c r="A7" s="23" t="s">
        <v>699</v>
      </c>
      <c r="B7" s="47" t="s">
        <v>167</v>
      </c>
      <c r="C7" s="47" t="s">
        <v>700</v>
      </c>
      <c r="D7" s="48" t="s">
        <v>704</v>
      </c>
      <c r="E7" s="90">
        <v>40</v>
      </c>
      <c r="F7" s="50" t="s">
        <v>133</v>
      </c>
      <c r="G7" s="155">
        <v>14.4</v>
      </c>
      <c r="H7" s="45" t="s">
        <v>133</v>
      </c>
      <c r="I7" s="149" t="s">
        <v>183</v>
      </c>
      <c r="J7" s="45" t="str">
        <f>"Rez.≥"&amp;E7&amp; F7 &amp;" =Indeplineste cerintele specificate"</f>
        <v>Rez.≥40% =Indeplineste cerintele specificate</v>
      </c>
      <c r="K7" s="45" t="str">
        <f>"Rez.&lt;"&amp;E7&amp;F7&amp;" = Nu indeplineste cerintele specificate"</f>
        <v>Rez.&lt;40% = Nu indeplineste cerintele specificate</v>
      </c>
      <c r="L7" s="148" t="s">
        <v>141</v>
      </c>
      <c r="M7" s="45" t="str">
        <f>IF(C7="Nu exista","Neaplicabil ptr. ca nu exista limita de specificatie","x")</f>
        <v>x</v>
      </c>
      <c r="N7" s="45" t="s">
        <v>702</v>
      </c>
    </row>
    <row r="8" spans="1:14" ht="84" customHeight="1" thickBot="1">
      <c r="A8" s="23" t="s">
        <v>699</v>
      </c>
      <c r="B8" s="47" t="s">
        <v>167</v>
      </c>
      <c r="C8" s="47" t="s">
        <v>700</v>
      </c>
      <c r="D8" s="48" t="s">
        <v>705</v>
      </c>
      <c r="E8" s="90">
        <v>20</v>
      </c>
      <c r="F8" s="50" t="s">
        <v>133</v>
      </c>
      <c r="G8" s="155">
        <v>14.4</v>
      </c>
      <c r="H8" s="45" t="s">
        <v>133</v>
      </c>
      <c r="I8" s="149" t="s">
        <v>183</v>
      </c>
      <c r="J8" s="45" t="str">
        <f>"Rez.≥"&amp;E8&amp; F8 &amp;" =Indeplineste cerintele specificate"</f>
        <v>Rez.≥20% =Indeplineste cerintele specificate</v>
      </c>
      <c r="K8" s="45" t="str">
        <f>"Rez.&lt;"&amp;E8&amp;F8&amp;" = Nu indeplineste cerintele specificate"</f>
        <v>Rez.&lt;20% = Nu indeplineste cerintele specificate</v>
      </c>
      <c r="L8" s="148" t="s">
        <v>141</v>
      </c>
      <c r="M8" s="45" t="str">
        <f>IF(C8="Nu exista","Neaplicabil ptr. ca nu exista limita de specificatie","x")</f>
        <v>x</v>
      </c>
      <c r="N8" s="45" t="s">
        <v>702</v>
      </c>
    </row>
    <row r="9" spans="1:14">
      <c r="A9" s="391"/>
      <c r="B9" s="391"/>
      <c r="C9" s="391"/>
      <c r="D9" s="391"/>
      <c r="E9" s="391"/>
      <c r="F9" s="391"/>
      <c r="G9" s="391"/>
      <c r="H9" s="391"/>
      <c r="I9" s="391"/>
      <c r="J9" s="391"/>
      <c r="K9" s="391"/>
      <c r="L9" s="391"/>
      <c r="M9" s="391"/>
      <c r="N9" s="391"/>
    </row>
    <row r="10" spans="1:14">
      <c r="A10" s="1"/>
      <c r="B10" s="391"/>
      <c r="C10" s="391"/>
      <c r="D10" s="391"/>
      <c r="E10" s="391"/>
      <c r="F10" s="391"/>
      <c r="G10" s="391"/>
      <c r="H10" s="391"/>
      <c r="I10" s="391"/>
      <c r="J10" s="391"/>
      <c r="K10" s="391"/>
      <c r="L10" s="391"/>
      <c r="M10" s="391"/>
      <c r="N10" s="391"/>
    </row>
    <row r="11" spans="1:14" ht="15.75" thickBot="1">
      <c r="A11" s="391"/>
      <c r="B11" s="391"/>
      <c r="C11" s="391"/>
      <c r="D11" s="391"/>
      <c r="E11" s="391"/>
      <c r="F11" s="391"/>
      <c r="G11" s="391"/>
      <c r="H11" s="391"/>
      <c r="I11" s="391"/>
      <c r="J11" s="391"/>
      <c r="K11" s="391"/>
      <c r="L11" s="391"/>
      <c r="M11" s="391"/>
      <c r="N11" s="391"/>
    </row>
    <row r="12" spans="1:14" ht="15.75" thickBot="1">
      <c r="A12" s="14" t="s">
        <v>144</v>
      </c>
    </row>
    <row r="13" spans="1:14" ht="15.75" thickBot="1">
      <c r="A13" s="56" t="s">
        <v>145</v>
      </c>
      <c r="B13" s="404" t="s">
        <v>146</v>
      </c>
      <c r="C13" s="404"/>
      <c r="D13" s="404"/>
      <c r="E13" s="404"/>
      <c r="F13" s="404"/>
      <c r="G13" s="404"/>
      <c r="H13" s="404"/>
      <c r="I13" s="404"/>
      <c r="J13" s="404"/>
      <c r="K13" s="404"/>
      <c r="L13" s="404"/>
      <c r="M13" s="404"/>
    </row>
    <row r="14" spans="1:14" ht="15.75" thickBot="1">
      <c r="A14" s="14" t="s">
        <v>147</v>
      </c>
      <c r="B14" s="404" t="s">
        <v>148</v>
      </c>
      <c r="C14" s="404"/>
      <c r="D14" s="404"/>
      <c r="E14" s="404"/>
      <c r="F14" s="404"/>
      <c r="G14" s="404"/>
      <c r="H14" s="404"/>
      <c r="I14" s="404"/>
      <c r="J14" s="404"/>
      <c r="K14" s="404"/>
      <c r="L14" s="404"/>
      <c r="M14" s="404"/>
    </row>
    <row r="15" spans="1:14" ht="15.75" thickBot="1">
      <c r="A15" s="14" t="s">
        <v>162</v>
      </c>
      <c r="B15" s="404" t="s">
        <v>150</v>
      </c>
      <c r="C15" s="404"/>
      <c r="D15" s="404"/>
      <c r="E15" s="404"/>
      <c r="F15" s="404"/>
      <c r="G15" s="404"/>
      <c r="H15" s="404"/>
      <c r="I15" s="404"/>
      <c r="J15" s="404"/>
      <c r="K15" s="404"/>
      <c r="L15" s="404"/>
      <c r="M15" s="404"/>
    </row>
    <row r="16" spans="1:14">
      <c r="A16" s="349" t="s">
        <v>706</v>
      </c>
      <c r="B16" s="401" t="s">
        <v>152</v>
      </c>
      <c r="C16" s="401"/>
      <c r="D16" s="401"/>
      <c r="E16" s="401"/>
      <c r="F16" s="401"/>
      <c r="G16" s="401"/>
      <c r="H16" s="401"/>
      <c r="I16" s="401"/>
      <c r="J16" s="401"/>
      <c r="K16" s="401"/>
      <c r="L16" s="401"/>
      <c r="M16" s="401"/>
    </row>
    <row r="17" spans="1:14" ht="15.75" thickBot="1">
      <c r="A17" s="14"/>
      <c r="B17" s="401"/>
      <c r="C17" s="401"/>
      <c r="D17" s="401"/>
      <c r="E17" s="401"/>
      <c r="F17" s="401"/>
      <c r="G17" s="401"/>
      <c r="H17" s="401"/>
      <c r="I17" s="401"/>
      <c r="J17" s="401"/>
      <c r="K17" s="401"/>
      <c r="L17" s="401"/>
      <c r="M17" s="401"/>
    </row>
    <row r="18" spans="1:14">
      <c r="A18" s="391"/>
      <c r="B18" s="391"/>
      <c r="C18" s="391"/>
      <c r="D18" s="391"/>
      <c r="E18" s="391"/>
      <c r="F18" s="391"/>
      <c r="G18" s="391"/>
      <c r="H18" s="391"/>
      <c r="I18" s="391"/>
      <c r="J18" s="391"/>
      <c r="K18" s="391"/>
      <c r="L18" s="391"/>
      <c r="M18" s="391"/>
      <c r="N18" s="391"/>
    </row>
    <row r="19" spans="1:14">
      <c r="A19" s="391"/>
      <c r="B19" s="391"/>
      <c r="C19" s="391"/>
      <c r="D19" s="391"/>
      <c r="E19" s="391"/>
      <c r="F19" s="391"/>
      <c r="G19" s="391"/>
      <c r="H19" s="391"/>
      <c r="I19" s="391"/>
      <c r="J19" s="391"/>
      <c r="K19" s="391"/>
      <c r="L19" s="391"/>
      <c r="M19" s="391"/>
      <c r="N19" s="391"/>
    </row>
    <row r="20" spans="1:14">
      <c r="A20" s="391"/>
      <c r="B20" s="391"/>
      <c r="C20" s="391"/>
      <c r="D20" s="391"/>
      <c r="E20" s="391"/>
      <c r="F20" s="391"/>
      <c r="G20" s="391"/>
      <c r="H20" s="391"/>
      <c r="I20" s="391"/>
      <c r="J20" s="391"/>
      <c r="K20" s="391"/>
      <c r="L20" s="391"/>
      <c r="M20" s="391"/>
      <c r="N20" s="391"/>
    </row>
    <row r="21" spans="1:14">
      <c r="A21" s="391"/>
      <c r="B21" s="391"/>
      <c r="C21" s="391"/>
      <c r="D21" s="391"/>
      <c r="E21" s="391"/>
      <c r="F21" s="391"/>
      <c r="G21" s="391"/>
      <c r="H21" s="391"/>
      <c r="I21" s="391"/>
      <c r="J21" s="391"/>
      <c r="K21" s="391"/>
      <c r="L21" s="391"/>
      <c r="M21" s="391"/>
      <c r="N21" s="391"/>
    </row>
    <row r="22" spans="1:14">
      <c r="A22" s="391"/>
      <c r="B22" s="391"/>
      <c r="C22" s="391"/>
      <c r="D22" s="391"/>
      <c r="E22" s="391"/>
      <c r="F22" s="391"/>
      <c r="G22" s="391"/>
      <c r="H22" s="391"/>
      <c r="I22" s="391"/>
      <c r="J22" s="391"/>
      <c r="K22" s="391"/>
      <c r="L22" s="391"/>
      <c r="M22" s="391"/>
      <c r="N22" s="391"/>
    </row>
    <row r="23" spans="1:14">
      <c r="A23" s="391"/>
      <c r="B23" s="391"/>
      <c r="C23" s="391"/>
      <c r="D23" s="391"/>
      <c r="E23" s="391"/>
      <c r="F23" s="391"/>
      <c r="G23" s="391"/>
      <c r="H23" s="391"/>
      <c r="I23" s="391"/>
      <c r="J23" s="391"/>
      <c r="K23" s="391"/>
      <c r="L23" s="391"/>
      <c r="M23" s="391"/>
      <c r="N23" s="391"/>
    </row>
    <row r="24" spans="1:14">
      <c r="A24" s="391"/>
      <c r="B24" s="391"/>
      <c r="C24" s="391"/>
      <c r="D24" s="391"/>
      <c r="E24" s="391"/>
      <c r="F24" s="391"/>
      <c r="G24" s="391"/>
      <c r="H24" s="391"/>
      <c r="I24" s="391"/>
      <c r="J24" s="391"/>
      <c r="K24" s="391"/>
      <c r="L24" s="391"/>
      <c r="M24" s="391"/>
      <c r="N24" s="391"/>
    </row>
    <row r="25" spans="1:14">
      <c r="A25" s="391"/>
      <c r="B25" s="391"/>
      <c r="C25" s="391"/>
      <c r="D25" s="391"/>
      <c r="E25" s="391"/>
      <c r="F25" s="391"/>
      <c r="G25" s="391"/>
      <c r="H25" s="391"/>
      <c r="I25" s="391"/>
      <c r="J25" s="391"/>
      <c r="K25" s="391"/>
      <c r="L25" s="391"/>
      <c r="M25" s="391"/>
      <c r="N25" s="391"/>
    </row>
    <row r="26" spans="1:14">
      <c r="A26" s="391"/>
      <c r="B26" s="391"/>
      <c r="C26" s="391"/>
      <c r="D26" s="391"/>
      <c r="E26" s="391"/>
      <c r="F26" s="391"/>
      <c r="G26" s="391"/>
      <c r="H26" s="391"/>
      <c r="I26" s="391"/>
      <c r="J26" s="391"/>
      <c r="K26" s="391"/>
      <c r="L26" s="391"/>
      <c r="M26" s="391"/>
      <c r="N26" s="391"/>
    </row>
    <row r="27" spans="1:14">
      <c r="A27" s="391"/>
      <c r="B27" s="391"/>
      <c r="C27" s="391"/>
      <c r="D27" s="391"/>
      <c r="E27" s="391"/>
      <c r="F27" s="391"/>
      <c r="G27" s="391"/>
      <c r="H27" s="391"/>
      <c r="I27" s="391"/>
      <c r="J27" s="391"/>
      <c r="K27" s="391"/>
      <c r="L27" s="391"/>
      <c r="M27" s="391"/>
      <c r="N27" s="391"/>
    </row>
    <row r="28" spans="1:14">
      <c r="A28" s="391"/>
      <c r="B28" s="391"/>
      <c r="C28" s="391"/>
      <c r="D28" s="391"/>
      <c r="E28" s="391"/>
      <c r="F28" s="391"/>
      <c r="G28" s="391"/>
      <c r="H28" s="391"/>
      <c r="I28" s="391"/>
      <c r="J28" s="391"/>
      <c r="K28" s="391"/>
      <c r="L28" s="391"/>
      <c r="M28" s="391"/>
      <c r="N28" s="391"/>
    </row>
    <row r="29" spans="1:14">
      <c r="A29" s="391"/>
      <c r="B29" s="391"/>
      <c r="C29" s="391"/>
      <c r="D29" s="391"/>
      <c r="E29" s="391"/>
      <c r="F29" s="391"/>
      <c r="G29" s="391"/>
      <c r="H29" s="391"/>
      <c r="I29" s="391"/>
      <c r="J29" s="391"/>
      <c r="K29" s="391"/>
      <c r="L29" s="391"/>
      <c r="M29" s="391"/>
      <c r="N29" s="391"/>
    </row>
    <row r="30" spans="1:14">
      <c r="A30" s="391"/>
      <c r="B30" s="391"/>
      <c r="C30" s="391"/>
      <c r="D30" s="391"/>
      <c r="E30" s="391"/>
      <c r="F30" s="391"/>
      <c r="G30" s="391"/>
      <c r="H30" s="391"/>
      <c r="I30" s="391"/>
      <c r="J30" s="391"/>
      <c r="K30" s="391"/>
      <c r="L30" s="391"/>
      <c r="M30" s="391"/>
      <c r="N30" s="391"/>
    </row>
    <row r="31" spans="1:14">
      <c r="A31" s="391"/>
      <c r="B31" s="391"/>
      <c r="C31" s="391"/>
      <c r="D31" s="391"/>
      <c r="E31" s="391"/>
      <c r="F31" s="391"/>
      <c r="G31" s="391"/>
      <c r="H31" s="391"/>
      <c r="I31" s="391"/>
      <c r="J31" s="391"/>
      <c r="K31" s="391"/>
      <c r="L31" s="391"/>
      <c r="M31" s="391"/>
      <c r="N31" s="391"/>
    </row>
    <row r="32" spans="1:14">
      <c r="A32" s="391"/>
      <c r="B32" s="391"/>
      <c r="C32" s="391"/>
      <c r="D32" s="391"/>
      <c r="E32" s="391"/>
      <c r="F32" s="391"/>
      <c r="G32" s="391"/>
      <c r="H32" s="391"/>
      <c r="I32" s="391"/>
      <c r="J32" s="391"/>
      <c r="K32" s="391"/>
      <c r="L32" s="391"/>
      <c r="M32" s="391"/>
      <c r="N32" s="391"/>
    </row>
    <row r="33" spans="2:14">
      <c r="B33" s="391"/>
      <c r="C33" s="391"/>
      <c r="D33" s="391"/>
      <c r="E33" s="391"/>
      <c r="F33" s="391"/>
      <c r="G33" s="391"/>
      <c r="H33" s="391"/>
      <c r="I33" s="391"/>
      <c r="J33" s="391"/>
      <c r="K33" s="391"/>
      <c r="L33" s="391"/>
      <c r="M33" s="391"/>
      <c r="N33" s="391"/>
    </row>
    <row r="34" spans="2:14">
      <c r="B34" s="391"/>
      <c r="C34" s="391"/>
      <c r="D34" s="391"/>
      <c r="E34" s="391"/>
      <c r="F34" s="391"/>
      <c r="G34" s="391"/>
      <c r="H34" s="391"/>
      <c r="I34" s="391"/>
      <c r="J34" s="391"/>
      <c r="K34" s="391"/>
      <c r="L34" s="391"/>
      <c r="M34" s="391"/>
      <c r="N34" s="391"/>
    </row>
    <row r="35" spans="2:14">
      <c r="B35" s="391"/>
      <c r="C35" s="391"/>
      <c r="D35" s="391"/>
      <c r="E35" s="391"/>
      <c r="F35" s="391"/>
      <c r="G35" s="391"/>
      <c r="H35" s="391"/>
      <c r="I35" s="391"/>
      <c r="J35" s="391"/>
      <c r="K35" s="391"/>
      <c r="L35" s="391"/>
      <c r="M35" s="391"/>
      <c r="N35" s="391"/>
    </row>
    <row r="36" spans="2:14">
      <c r="B36" s="391"/>
      <c r="C36" s="391"/>
      <c r="D36" s="391"/>
      <c r="E36" s="391"/>
      <c r="F36" s="391"/>
      <c r="G36" s="391"/>
      <c r="H36" s="391"/>
      <c r="I36" s="391"/>
      <c r="J36" s="391"/>
      <c r="K36" s="391"/>
      <c r="L36" s="391"/>
      <c r="M36" s="391"/>
      <c r="N36" s="391"/>
    </row>
    <row r="37" spans="2:14">
      <c r="B37" s="391"/>
      <c r="C37" s="391"/>
      <c r="D37" s="391"/>
      <c r="E37" s="391"/>
      <c r="F37" s="391"/>
      <c r="G37" s="391"/>
      <c r="H37" s="391"/>
      <c r="I37" s="391"/>
      <c r="J37" s="391"/>
      <c r="K37" s="391"/>
      <c r="L37" s="391"/>
      <c r="M37" s="391"/>
      <c r="N37" s="391"/>
    </row>
    <row r="38" spans="2:14">
      <c r="B38" s="391"/>
      <c r="C38" s="391"/>
      <c r="D38" s="391"/>
      <c r="E38" s="391"/>
      <c r="F38" s="391"/>
      <c r="G38" s="391"/>
      <c r="H38" s="391"/>
      <c r="I38" s="391"/>
      <c r="J38" s="391"/>
      <c r="K38" s="391"/>
      <c r="L38" s="391"/>
      <c r="M38" s="391"/>
      <c r="N38" s="391"/>
    </row>
    <row r="39" spans="2:14">
      <c r="B39" s="391"/>
      <c r="C39" s="391"/>
      <c r="D39" s="391"/>
      <c r="E39" s="391"/>
      <c r="F39" s="391"/>
      <c r="G39" s="391"/>
      <c r="H39" s="391"/>
      <c r="I39" s="391"/>
      <c r="J39" s="391"/>
      <c r="K39" s="391"/>
      <c r="L39" s="391"/>
      <c r="M39" s="391"/>
      <c r="N39" s="391"/>
    </row>
    <row r="40" spans="2:14">
      <c r="B40" s="391"/>
      <c r="C40" s="391"/>
      <c r="D40" s="391"/>
      <c r="E40" s="391"/>
      <c r="F40" s="391"/>
      <c r="G40" s="391"/>
      <c r="H40" s="391"/>
      <c r="I40" s="391"/>
      <c r="J40" s="391"/>
      <c r="K40" s="391"/>
      <c r="L40" s="391"/>
      <c r="M40" s="391"/>
      <c r="N40" s="391"/>
    </row>
    <row r="41" spans="2:14">
      <c r="B41" s="391"/>
      <c r="C41" s="391"/>
      <c r="D41" s="391"/>
      <c r="E41" s="391"/>
      <c r="F41" s="391"/>
      <c r="G41" s="391"/>
      <c r="H41" s="391"/>
      <c r="I41" s="391"/>
      <c r="J41" s="391"/>
      <c r="K41" s="391"/>
      <c r="L41" s="391"/>
      <c r="M41" s="391"/>
      <c r="N41" s="391"/>
    </row>
    <row r="42" spans="2:14">
      <c r="B42" s="391"/>
      <c r="C42" s="391"/>
      <c r="D42" s="391"/>
      <c r="E42" s="391"/>
      <c r="F42" s="391"/>
      <c r="G42" s="391"/>
      <c r="H42" s="391"/>
      <c r="I42" s="391"/>
      <c r="J42" s="391"/>
      <c r="K42" s="391"/>
      <c r="L42" s="391"/>
      <c r="M42" s="391"/>
      <c r="N42" s="391"/>
    </row>
    <row r="43" spans="2:14">
      <c r="B43" s="391"/>
      <c r="C43" s="391"/>
      <c r="D43" s="391"/>
      <c r="E43" s="391"/>
      <c r="F43" s="391"/>
      <c r="G43" s="391"/>
      <c r="H43" s="391"/>
      <c r="I43" s="391"/>
      <c r="J43" s="391"/>
      <c r="K43" s="391"/>
      <c r="L43" s="391"/>
      <c r="M43" s="391"/>
      <c r="N43" s="391"/>
    </row>
    <row r="44" spans="2:14">
      <c r="B44" s="391"/>
      <c r="C44" s="391"/>
      <c r="D44" s="391"/>
      <c r="E44" s="391"/>
      <c r="F44" s="391"/>
      <c r="G44" s="391"/>
      <c r="H44" s="391"/>
      <c r="I44" s="391"/>
      <c r="J44" s="391"/>
      <c r="K44" s="391"/>
      <c r="L44" s="391"/>
      <c r="M44" s="391"/>
      <c r="N44" s="391"/>
    </row>
    <row r="45" spans="2:14">
      <c r="B45" s="391"/>
      <c r="C45" s="391"/>
      <c r="D45" s="391"/>
      <c r="E45" s="391"/>
      <c r="F45" s="391"/>
      <c r="G45" s="391"/>
      <c r="H45" s="391"/>
      <c r="I45" s="391"/>
      <c r="J45" s="391"/>
      <c r="K45" s="391"/>
      <c r="L45" s="391"/>
      <c r="M45" s="391"/>
      <c r="N45" s="391"/>
    </row>
    <row r="46" spans="2:14">
      <c r="B46" s="391"/>
      <c r="C46" s="391"/>
      <c r="D46" s="391"/>
      <c r="E46" s="391"/>
      <c r="F46" s="391"/>
      <c r="G46" s="391"/>
      <c r="H46" s="391"/>
      <c r="I46" s="391"/>
      <c r="J46" s="391"/>
      <c r="K46" s="391"/>
      <c r="L46" s="391"/>
      <c r="M46" s="391"/>
      <c r="N46" s="391"/>
    </row>
    <row r="47" spans="2:14">
      <c r="B47" s="391"/>
      <c r="C47" s="391"/>
      <c r="D47" s="391"/>
      <c r="E47" s="391"/>
      <c r="F47" s="391"/>
      <c r="G47" s="391"/>
      <c r="H47" s="391"/>
      <c r="I47" s="391"/>
      <c r="J47" s="391"/>
      <c r="K47" s="391"/>
      <c r="L47" s="391"/>
      <c r="M47" s="391"/>
      <c r="N47" s="391"/>
    </row>
    <row r="48" spans="2:14">
      <c r="B48" s="391"/>
      <c r="C48" s="391"/>
      <c r="D48" s="391"/>
      <c r="E48" s="391"/>
      <c r="F48" s="391"/>
      <c r="G48" s="391"/>
      <c r="H48" s="391"/>
      <c r="I48" s="391"/>
      <c r="J48" s="391"/>
      <c r="K48" s="391"/>
      <c r="L48" s="391"/>
      <c r="M48" s="391"/>
      <c r="N48" s="391"/>
    </row>
    <row r="49" spans="2:14">
      <c r="B49" s="391"/>
      <c r="C49" s="391"/>
      <c r="D49" s="391"/>
      <c r="E49" s="391"/>
      <c r="F49" s="391"/>
      <c r="G49" s="391"/>
      <c r="H49" s="391"/>
      <c r="I49" s="391"/>
      <c r="J49" s="391"/>
      <c r="K49" s="391"/>
      <c r="L49" s="391"/>
      <c r="M49" s="391"/>
      <c r="N49" s="391"/>
    </row>
    <row r="50" spans="2:14">
      <c r="B50" s="391"/>
      <c r="C50" s="391"/>
      <c r="D50" s="391"/>
      <c r="E50" s="391"/>
      <c r="F50" s="391"/>
      <c r="G50" s="391"/>
      <c r="H50" s="391"/>
      <c r="I50" s="391"/>
      <c r="J50" s="391"/>
      <c r="K50" s="391"/>
      <c r="L50" s="391"/>
      <c r="M50" s="391"/>
      <c r="N50" s="391"/>
    </row>
    <row r="51" spans="2:14">
      <c r="B51" s="391"/>
      <c r="C51" s="391"/>
      <c r="D51" s="391"/>
      <c r="E51" s="391"/>
      <c r="F51" s="391"/>
      <c r="G51" s="391"/>
      <c r="H51" s="391"/>
      <c r="I51" s="391"/>
      <c r="J51" s="391"/>
      <c r="K51" s="391"/>
      <c r="L51" s="391"/>
      <c r="M51" s="391"/>
      <c r="N51" s="391"/>
    </row>
    <row r="52" spans="2:14">
      <c r="B52" s="391"/>
      <c r="C52" s="391"/>
      <c r="D52" s="391"/>
      <c r="E52" s="391"/>
      <c r="F52" s="391"/>
      <c r="G52" s="391"/>
      <c r="H52" s="391"/>
      <c r="I52" s="391"/>
      <c r="J52" s="391"/>
      <c r="K52" s="391"/>
      <c r="L52" s="391"/>
      <c r="M52" s="391"/>
      <c r="N52" s="391"/>
    </row>
    <row r="53" spans="2:14">
      <c r="B53" s="391"/>
      <c r="C53" s="391"/>
      <c r="D53" s="391"/>
      <c r="E53" s="391"/>
      <c r="F53" s="391"/>
      <c r="G53" s="391"/>
      <c r="H53" s="391"/>
      <c r="I53" s="391"/>
      <c r="J53" s="391"/>
      <c r="K53" s="391"/>
      <c r="L53" s="391"/>
      <c r="M53" s="391"/>
      <c r="N53" s="391"/>
    </row>
    <row r="54" spans="2:14">
      <c r="B54" s="391"/>
      <c r="C54" s="391"/>
      <c r="D54" s="391"/>
      <c r="E54" s="391"/>
      <c r="F54" s="391"/>
      <c r="G54" s="391"/>
      <c r="H54" s="391"/>
      <c r="I54" s="391"/>
      <c r="J54" s="391"/>
      <c r="K54" s="391"/>
      <c r="L54" s="391"/>
      <c r="M54" s="391"/>
      <c r="N54" s="391"/>
    </row>
    <row r="55" spans="2:14">
      <c r="B55" s="391"/>
      <c r="C55" s="391"/>
      <c r="D55" s="391"/>
      <c r="E55" s="391"/>
      <c r="F55" s="391"/>
      <c r="G55" s="391"/>
      <c r="H55" s="391"/>
      <c r="I55" s="391"/>
      <c r="J55" s="391"/>
      <c r="K55" s="391"/>
      <c r="L55" s="391"/>
      <c r="M55" s="391"/>
      <c r="N55" s="391"/>
    </row>
    <row r="56" spans="2:14">
      <c r="B56" s="391"/>
      <c r="C56" s="391"/>
      <c r="D56" s="391"/>
      <c r="E56" s="391"/>
      <c r="F56" s="391"/>
      <c r="G56" s="391"/>
      <c r="H56" s="391"/>
      <c r="I56" s="391"/>
      <c r="J56" s="391"/>
      <c r="K56" s="391"/>
      <c r="L56" s="391"/>
      <c r="M56" s="391"/>
      <c r="N56" s="391"/>
    </row>
    <row r="57" spans="2:14">
      <c r="B57" s="391"/>
      <c r="C57" s="391"/>
      <c r="D57" s="391"/>
      <c r="E57" s="391"/>
      <c r="F57" s="391"/>
      <c r="G57" s="391"/>
      <c r="H57" s="391"/>
      <c r="I57" s="391"/>
      <c r="J57" s="391"/>
      <c r="K57" s="391"/>
      <c r="L57" s="391"/>
      <c r="M57" s="391"/>
      <c r="N57" s="391"/>
    </row>
    <row r="58" spans="2:14">
      <c r="B58" s="391"/>
      <c r="C58" s="391"/>
      <c r="D58" s="391"/>
      <c r="E58" s="391"/>
      <c r="F58" s="391"/>
      <c r="G58" s="391"/>
      <c r="H58" s="391"/>
      <c r="I58" s="391"/>
      <c r="J58" s="391"/>
      <c r="K58" s="391"/>
      <c r="L58" s="391"/>
      <c r="M58" s="391"/>
      <c r="N58" s="391"/>
    </row>
    <row r="59" spans="2:14">
      <c r="B59" s="391"/>
      <c r="C59" s="391"/>
      <c r="D59" s="391"/>
      <c r="E59" s="391"/>
      <c r="F59" s="391"/>
      <c r="G59" s="391"/>
      <c r="H59" s="391"/>
      <c r="I59" s="391"/>
      <c r="J59" s="391"/>
      <c r="K59" s="391"/>
      <c r="L59" s="391"/>
      <c r="M59" s="391"/>
      <c r="N59" s="391"/>
    </row>
    <row r="60" spans="2:14">
      <c r="B60" s="391"/>
      <c r="C60" s="391"/>
      <c r="D60" s="391"/>
      <c r="E60" s="391"/>
      <c r="F60" s="391"/>
      <c r="G60" s="391"/>
      <c r="H60" s="391"/>
      <c r="I60" s="391"/>
      <c r="J60" s="391"/>
      <c r="K60" s="391"/>
      <c r="L60" s="391"/>
      <c r="M60" s="391"/>
      <c r="N60" s="391"/>
    </row>
    <row r="61" spans="2:14">
      <c r="B61" s="391"/>
      <c r="C61" s="391"/>
      <c r="D61" s="391"/>
      <c r="E61" s="391"/>
      <c r="F61" s="391"/>
      <c r="G61" s="391"/>
      <c r="H61" s="391"/>
      <c r="I61" s="391"/>
      <c r="J61" s="391"/>
      <c r="K61" s="391"/>
      <c r="L61" s="391"/>
      <c r="M61" s="391"/>
      <c r="N61" s="391"/>
    </row>
    <row r="62" spans="2:14">
      <c r="B62" s="391"/>
      <c r="C62" s="391"/>
      <c r="D62" s="391"/>
      <c r="E62" s="391"/>
      <c r="F62" s="391"/>
      <c r="G62" s="391"/>
      <c r="H62" s="391"/>
      <c r="I62" s="391"/>
      <c r="J62" s="391"/>
      <c r="K62" s="391"/>
      <c r="L62" s="391"/>
      <c r="M62" s="391"/>
      <c r="N62" s="391"/>
    </row>
    <row r="63" spans="2:14">
      <c r="B63" s="391"/>
      <c r="C63" s="391"/>
      <c r="D63" s="391"/>
      <c r="E63" s="391"/>
      <c r="F63" s="391"/>
      <c r="G63" s="391"/>
      <c r="H63" s="391"/>
      <c r="I63" s="391"/>
      <c r="J63" s="391"/>
      <c r="K63" s="391"/>
      <c r="L63" s="391"/>
      <c r="M63" s="391"/>
      <c r="N63" s="391"/>
    </row>
    <row r="64" spans="2:14">
      <c r="B64" s="391"/>
      <c r="C64" s="391"/>
      <c r="D64" s="391"/>
      <c r="E64" s="391"/>
      <c r="F64" s="391"/>
      <c r="G64" s="391"/>
      <c r="H64" s="391"/>
      <c r="I64" s="391"/>
      <c r="J64" s="391"/>
      <c r="K64" s="391"/>
      <c r="L64" s="391"/>
      <c r="M64" s="391"/>
      <c r="N64" s="391"/>
    </row>
  </sheetData>
  <mergeCells count="7">
    <mergeCell ref="B17:M17"/>
    <mergeCell ref="G4:H4"/>
    <mergeCell ref="J4:M4"/>
    <mergeCell ref="B13:M13"/>
    <mergeCell ref="B14:M14"/>
    <mergeCell ref="B15:M15"/>
    <mergeCell ref="B16:M16"/>
  </mergeCells>
  <conditionalFormatting sqref="C12">
    <cfRule type="expression" dxfId="16" priority="13" stopIfTrue="1">
      <formula>NOT(ISERROR(SEARCH("minim
(care prevede Limita Specificație)",C12)))</formula>
    </cfRule>
    <cfRule type="expression" dxfId="15" priority="14" stopIfTrue="1">
      <formula>NOT(ISERROR(SEARCH("maxim
(care prevede Limita Specificație)",C12)))</formula>
    </cfRule>
  </conditionalFormatting>
  <dataValidations count="1">
    <dataValidation type="list" allowBlank="1" showInputMessage="1" showErrorMessage="1" sqref="I5:I8" xr:uid="{8000D0F5-FCA9-4B8D-8486-FEC6AFCE7285}">
      <formula1>ia_in_considerare_incertitudinea_de_masurare__WIM</formula1>
    </dataValidation>
  </dataValidations>
  <hyperlinks>
    <hyperlink ref="B2" location="Cuprins!A1" display="Cuprins!A1" xr:uid="{2ACBF654-CDDD-4504-9685-C60198728C41}"/>
  </hyperlinks>
  <pageMargins left="0.25" right="0.25" top="0.75" bottom="0.90625000000000011" header="0.30000000000000004" footer="0.30000000000000004"/>
  <pageSetup paperSize="9" scale="75" fitToWidth="0" fitToHeight="0" orientation="landscape" r:id="rId1"/>
  <headerFooter>
    <oddHeader>&amp;L&amp;"-,Bold"Chimie si radioactivitate&amp;C&amp;"-,Bold"Matricea de corespondență a regulilor de decizie aplicate 
pentru încercările efectate de către IISPV</oddHeader>
    <oddFooter>&amp;L&amp;8Rez. = Rezultat analiza
"&lt;" = mai mic
"&gt;" = mai mare
"≥" = mai mare s-au egal
"≤" = mai mic sau egal&amp;CCod F4-PG13                                                     Ed I Rev 01 / Data 08.03.2021   &amp;RPag.&amp;P din &amp;N</odd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59B2AE-E925-4A7C-9DB2-A654B25ACBF5}">
  <dimension ref="A1:N62"/>
  <sheetViews>
    <sheetView view="pageLayout" zoomScaleNormal="100" workbookViewId="0">
      <selection activeCell="B2" sqref="B2"/>
    </sheetView>
  </sheetViews>
  <sheetFormatPr defaultRowHeight="15"/>
  <cols>
    <col min="1" max="1" width="24.28515625" style="26" customWidth="1"/>
    <col min="2" max="2" width="14.85546875" style="26" customWidth="1"/>
    <col min="3" max="3" width="20.28515625" style="26" customWidth="1"/>
    <col min="4" max="4" width="14.28515625" style="26" customWidth="1"/>
    <col min="5" max="5" width="11.42578125" style="26" customWidth="1"/>
    <col min="6" max="6" width="6.5703125" style="26" customWidth="1"/>
    <col min="7" max="7" width="10.42578125" style="26" customWidth="1"/>
    <col min="8" max="8" width="2.85546875" style="26" customWidth="1"/>
    <col min="9" max="9" width="13.85546875" style="26" customWidth="1"/>
    <col min="10" max="10" width="13.42578125" style="26" customWidth="1"/>
    <col min="11" max="11" width="12.7109375" style="26" customWidth="1"/>
    <col min="12" max="12" width="10.42578125" style="26" customWidth="1"/>
    <col min="13" max="13" width="10" style="26" customWidth="1"/>
    <col min="14" max="14" width="16.140625" style="26" customWidth="1"/>
    <col min="15" max="15" width="25.5703125" style="26" customWidth="1"/>
    <col min="16" max="16" width="14.7109375" style="26" customWidth="1"/>
    <col min="17" max="17" width="9.140625" style="26" customWidth="1"/>
    <col min="18" max="16384" width="9.140625" style="26"/>
  </cols>
  <sheetData>
    <row r="1" spans="1:14">
      <c r="A1" s="26" t="s">
        <v>707</v>
      </c>
      <c r="I1" s="27" t="s">
        <v>109</v>
      </c>
      <c r="J1" s="28"/>
      <c r="K1" s="28" t="s">
        <v>110</v>
      </c>
      <c r="L1" s="28" t="s">
        <v>708</v>
      </c>
    </row>
    <row r="2" spans="1:14" ht="15.75" thickBot="1">
      <c r="A2" s="26" t="s">
        <v>112</v>
      </c>
      <c r="B2" s="29" t="s">
        <v>113</v>
      </c>
      <c r="I2" s="30" t="s">
        <v>114</v>
      </c>
      <c r="J2" s="31"/>
      <c r="K2" s="32" t="s">
        <v>115</v>
      </c>
      <c r="L2" s="30"/>
    </row>
    <row r="3" spans="1:14" ht="15.75" thickBot="1">
      <c r="A3" s="57" t="s">
        <v>116</v>
      </c>
      <c r="B3" s="34"/>
      <c r="C3" s="35" t="s">
        <v>117</v>
      </c>
      <c r="D3" s="35"/>
      <c r="E3" s="36"/>
      <c r="F3" s="37"/>
      <c r="G3" s="38"/>
      <c r="H3" s="39"/>
      <c r="I3" s="40" t="s">
        <v>118</v>
      </c>
      <c r="J3" s="39"/>
      <c r="K3" s="39"/>
      <c r="L3" s="39"/>
      <c r="M3" s="39"/>
      <c r="N3" s="41"/>
    </row>
    <row r="4" spans="1:14" ht="63.75" customHeight="1" thickBot="1">
      <c r="A4" s="396" t="s">
        <v>2</v>
      </c>
      <c r="B4" s="396" t="s">
        <v>119</v>
      </c>
      <c r="C4" s="42" t="s">
        <v>120</v>
      </c>
      <c r="D4" s="43" t="s">
        <v>121</v>
      </c>
      <c r="E4" s="43" t="s">
        <v>122</v>
      </c>
      <c r="F4" s="44" t="s">
        <v>123</v>
      </c>
      <c r="G4" s="402" t="s">
        <v>124</v>
      </c>
      <c r="H4" s="402"/>
      <c r="I4" s="396" t="s">
        <v>125</v>
      </c>
      <c r="J4" s="403" t="s">
        <v>126</v>
      </c>
      <c r="K4" s="403"/>
      <c r="L4" s="403"/>
      <c r="M4" s="403"/>
      <c r="N4" s="45" t="s">
        <v>127</v>
      </c>
    </row>
    <row r="5" spans="1:14" ht="59.25" customHeight="1" thickBot="1">
      <c r="A5" s="23" t="s">
        <v>709</v>
      </c>
      <c r="B5" s="45" t="s">
        <v>620</v>
      </c>
      <c r="C5" s="47" t="s">
        <v>710</v>
      </c>
      <c r="D5" s="89" t="s">
        <v>711</v>
      </c>
      <c r="E5" s="58" t="s">
        <v>712</v>
      </c>
      <c r="F5" s="156"/>
      <c r="G5" s="14" t="s">
        <v>141</v>
      </c>
      <c r="H5" s="45" t="s">
        <v>133</v>
      </c>
      <c r="I5" s="149" t="s">
        <v>183</v>
      </c>
      <c r="J5" s="45" t="str">
        <f>IF(E5="Negativa/ Pozitiva","Negativa=&gt; Indeplineste cerintele specificate")</f>
        <v>Negativa=&gt; Indeplineste cerintele specificate</v>
      </c>
      <c r="K5" s="45" t="str">
        <f>IF(E5="Negativa/ Pozitiva","Pozitiva=&gt;  Nu indeplineste cerintele specificate")</f>
        <v>Pozitiva=&gt;  Nu indeplineste cerintele specificate</v>
      </c>
      <c r="L5" s="148" t="s">
        <v>141</v>
      </c>
      <c r="M5" s="45" t="str">
        <f>IF(C5="Nu exista","Neaplicabil ptr. ca nu exista limita de specificatie","x")</f>
        <v>x</v>
      </c>
      <c r="N5" s="45"/>
    </row>
    <row r="6" spans="1:14" ht="69.75" customHeight="1" thickBot="1">
      <c r="A6" s="23" t="s">
        <v>709</v>
      </c>
      <c r="B6" s="45" t="s">
        <v>620</v>
      </c>
      <c r="C6" s="47" t="s">
        <v>713</v>
      </c>
      <c r="D6" s="89" t="s">
        <v>714</v>
      </c>
      <c r="E6" s="58" t="s">
        <v>712</v>
      </c>
      <c r="F6" s="156"/>
      <c r="G6" s="14" t="s">
        <v>141</v>
      </c>
      <c r="H6" s="45" t="s">
        <v>133</v>
      </c>
      <c r="I6" s="149" t="s">
        <v>183</v>
      </c>
      <c r="J6" s="45" t="str">
        <f>IF(E6="Negativa/ Pozitiva","Negativa=&gt; Indeplineste cerintele specificate")</f>
        <v>Negativa=&gt; Indeplineste cerintele specificate</v>
      </c>
      <c r="K6" s="45" t="str">
        <f>IF(E6="Negativa/ Pozitiva","Pozitiva=&gt;  Nu indeplineste cerintele specificate")</f>
        <v>Pozitiva=&gt;  Nu indeplineste cerintele specificate</v>
      </c>
      <c r="L6" s="148" t="s">
        <v>141</v>
      </c>
      <c r="M6" s="45" t="str">
        <f>IF(C6="Nu exista","Neaplicabil ptr. ca nu exista limita de specificatie","x")</f>
        <v>x</v>
      </c>
      <c r="N6" s="45"/>
    </row>
    <row r="7" spans="1:14" ht="54.75" customHeight="1" thickBot="1">
      <c r="A7" s="23" t="s">
        <v>709</v>
      </c>
      <c r="B7" s="45" t="s">
        <v>620</v>
      </c>
      <c r="C7" s="47" t="s">
        <v>715</v>
      </c>
      <c r="D7" s="89" t="s">
        <v>716</v>
      </c>
      <c r="E7" s="58" t="s">
        <v>712</v>
      </c>
      <c r="F7" s="156"/>
      <c r="G7" s="14" t="s">
        <v>141</v>
      </c>
      <c r="H7" s="45" t="s">
        <v>133</v>
      </c>
      <c r="I7" s="149" t="s">
        <v>183</v>
      </c>
      <c r="J7" s="45" t="str">
        <f>IF(E7="Negativa/ Pozitiva","Negativa=&gt; Indeplineste cerintele specificate")</f>
        <v>Negativa=&gt; Indeplineste cerintele specificate</v>
      </c>
      <c r="K7" s="45" t="str">
        <f>IF(E7="Negativa/ Pozitiva","Pozitiva=&gt;  Nu indeplineste cerintele specificate")</f>
        <v>Pozitiva=&gt;  Nu indeplineste cerintele specificate</v>
      </c>
      <c r="L7" s="148" t="s">
        <v>141</v>
      </c>
      <c r="M7" s="45" t="str">
        <f>IF(C7="Nu exista","Neaplicabil ptr. ca nu exista limita de specificatie","x")</f>
        <v>x</v>
      </c>
      <c r="N7" s="45"/>
    </row>
    <row r="8" spans="1:14" ht="57" customHeight="1" thickBot="1">
      <c r="A8" s="23" t="s">
        <v>709</v>
      </c>
      <c r="B8" s="45" t="s">
        <v>620</v>
      </c>
      <c r="C8" s="47" t="s">
        <v>717</v>
      </c>
      <c r="D8" s="89" t="s">
        <v>718</v>
      </c>
      <c r="E8" s="58" t="s">
        <v>712</v>
      </c>
      <c r="F8" s="156"/>
      <c r="G8" s="14" t="s">
        <v>141</v>
      </c>
      <c r="H8" s="45" t="s">
        <v>133</v>
      </c>
      <c r="I8" s="149" t="s">
        <v>183</v>
      </c>
      <c r="J8" s="45" t="str">
        <f>IF(E8="Negativa/ Pozitiva","Negativa=&gt; Indeplineste cerintele specificate")</f>
        <v>Negativa=&gt; Indeplineste cerintele specificate</v>
      </c>
      <c r="K8" s="45" t="str">
        <f>IF(E8="Negativa/ Pozitiva","Pozitiva=&gt;  Nu indeplineste cerintele specificate")</f>
        <v>Pozitiva=&gt;  Nu indeplineste cerintele specificate</v>
      </c>
      <c r="L8" s="148" t="s">
        <v>141</v>
      </c>
      <c r="M8" s="45" t="str">
        <f>IF(C8="Nu exista","Neaplicabil ptr. ca nu exista limita de specificatie","x")</f>
        <v>x</v>
      </c>
      <c r="N8" s="45"/>
    </row>
    <row r="9" spans="1:14" ht="15.75" thickBot="1">
      <c r="A9" s="391"/>
      <c r="B9" s="391"/>
      <c r="C9" s="391"/>
      <c r="D9" s="391"/>
      <c r="E9" s="391"/>
      <c r="F9" s="391"/>
      <c r="G9" s="391"/>
      <c r="H9" s="391"/>
      <c r="I9" s="391"/>
      <c r="J9" s="391"/>
      <c r="K9" s="391"/>
      <c r="L9" s="391"/>
      <c r="M9" s="391"/>
      <c r="N9" s="391"/>
    </row>
    <row r="10" spans="1:14" ht="15.75" thickBot="1">
      <c r="A10" s="14" t="s">
        <v>144</v>
      </c>
    </row>
    <row r="11" spans="1:14" ht="15.75" thickBot="1">
      <c r="A11" s="56" t="s">
        <v>145</v>
      </c>
      <c r="B11" s="404" t="s">
        <v>146</v>
      </c>
      <c r="C11" s="404"/>
      <c r="D11" s="404"/>
      <c r="E11" s="404"/>
      <c r="F11" s="404"/>
      <c r="G11" s="404"/>
      <c r="H11" s="404"/>
      <c r="I11" s="404"/>
      <c r="J11" s="404"/>
      <c r="K11" s="404"/>
      <c r="L11" s="404"/>
      <c r="M11" s="404"/>
    </row>
    <row r="12" spans="1:14" ht="15.75" thickBot="1">
      <c r="A12" s="14" t="s">
        <v>147</v>
      </c>
      <c r="B12" s="404" t="s">
        <v>148</v>
      </c>
      <c r="C12" s="404"/>
      <c r="D12" s="404"/>
      <c r="E12" s="404"/>
      <c r="F12" s="404"/>
      <c r="G12" s="404"/>
      <c r="H12" s="404"/>
      <c r="I12" s="404"/>
      <c r="J12" s="404"/>
      <c r="K12" s="404"/>
      <c r="L12" s="404"/>
      <c r="M12" s="404"/>
    </row>
    <row r="13" spans="1:14" ht="15.75" thickBot="1">
      <c r="A13" s="14" t="s">
        <v>719</v>
      </c>
      <c r="B13" s="404" t="s">
        <v>720</v>
      </c>
      <c r="C13" s="404"/>
      <c r="D13" s="404"/>
      <c r="E13" s="404"/>
      <c r="F13" s="404"/>
      <c r="G13" s="404"/>
      <c r="H13" s="404"/>
      <c r="I13" s="404"/>
      <c r="J13" s="404"/>
      <c r="K13" s="404"/>
      <c r="L13" s="404"/>
      <c r="M13" s="404"/>
    </row>
    <row r="14" spans="1:14" ht="15.75" thickBot="1">
      <c r="A14" s="14" t="s">
        <v>227</v>
      </c>
      <c r="B14" s="404" t="s">
        <v>721</v>
      </c>
      <c r="C14" s="404"/>
      <c r="D14" s="404"/>
      <c r="E14" s="404"/>
      <c r="F14" s="404"/>
      <c r="G14" s="404"/>
      <c r="H14" s="404"/>
      <c r="I14" s="404"/>
      <c r="J14" s="404"/>
      <c r="K14" s="404"/>
      <c r="L14" s="404"/>
      <c r="M14" s="404"/>
    </row>
    <row r="15" spans="1:14" ht="15.75" thickBot="1">
      <c r="A15" s="14"/>
      <c r="B15" s="401"/>
      <c r="C15" s="401"/>
      <c r="D15" s="401"/>
      <c r="E15" s="401"/>
      <c r="F15" s="401"/>
      <c r="G15" s="401"/>
      <c r="H15" s="401"/>
      <c r="I15" s="401"/>
      <c r="J15" s="401"/>
      <c r="K15" s="401"/>
      <c r="L15" s="401"/>
      <c r="M15" s="401"/>
    </row>
    <row r="16" spans="1:14">
      <c r="A16" s="391"/>
      <c r="B16" s="391"/>
      <c r="C16" s="391"/>
      <c r="D16" s="391"/>
      <c r="E16" s="391"/>
      <c r="F16" s="391"/>
      <c r="G16" s="391"/>
      <c r="H16" s="391"/>
      <c r="I16" s="391"/>
      <c r="J16" s="391"/>
      <c r="K16" s="391"/>
      <c r="L16" s="391"/>
      <c r="M16" s="391"/>
      <c r="N16" s="391"/>
    </row>
    <row r="17" spans="2:14">
      <c r="B17" s="391"/>
      <c r="C17" s="391"/>
      <c r="D17" s="391"/>
      <c r="E17" s="391"/>
      <c r="F17" s="391"/>
      <c r="G17" s="391"/>
      <c r="H17" s="391"/>
      <c r="I17" s="391"/>
      <c r="J17" s="391"/>
      <c r="K17" s="391"/>
      <c r="L17" s="391"/>
      <c r="M17" s="391"/>
      <c r="N17" s="391"/>
    </row>
    <row r="18" spans="2:14">
      <c r="B18" s="391"/>
      <c r="C18" s="391"/>
      <c r="D18" s="391"/>
      <c r="E18" s="391"/>
      <c r="F18" s="391"/>
      <c r="G18" s="391"/>
      <c r="H18" s="391"/>
      <c r="I18" s="391"/>
      <c r="J18" s="391"/>
      <c r="K18" s="391"/>
      <c r="L18" s="391"/>
      <c r="M18" s="391"/>
      <c r="N18" s="391"/>
    </row>
    <row r="19" spans="2:14">
      <c r="B19" s="391"/>
      <c r="C19" s="391"/>
      <c r="D19" s="391"/>
      <c r="E19" s="391"/>
      <c r="F19" s="391"/>
      <c r="G19" s="391"/>
      <c r="H19" s="391"/>
      <c r="I19" s="391"/>
      <c r="J19" s="391"/>
      <c r="K19" s="391"/>
      <c r="L19" s="391"/>
      <c r="M19" s="391"/>
      <c r="N19" s="391"/>
    </row>
    <row r="20" spans="2:14">
      <c r="B20" s="391"/>
      <c r="C20" s="391"/>
      <c r="D20" s="391"/>
      <c r="E20" s="391"/>
      <c r="F20" s="391"/>
      <c r="G20" s="391"/>
      <c r="H20" s="391"/>
      <c r="I20" s="391"/>
      <c r="J20" s="391"/>
      <c r="K20" s="391"/>
      <c r="L20" s="391"/>
      <c r="M20" s="391"/>
      <c r="N20" s="391"/>
    </row>
    <row r="21" spans="2:14">
      <c r="B21" s="391"/>
      <c r="C21" s="391"/>
      <c r="D21" s="391"/>
      <c r="E21" s="391"/>
      <c r="F21" s="391"/>
      <c r="G21" s="391"/>
      <c r="H21" s="391"/>
      <c r="I21" s="391"/>
      <c r="J21" s="391"/>
      <c r="K21" s="391"/>
      <c r="L21" s="391"/>
      <c r="M21" s="391"/>
      <c r="N21" s="391"/>
    </row>
    <row r="22" spans="2:14">
      <c r="B22" s="391"/>
      <c r="C22" s="391"/>
      <c r="D22" s="391"/>
      <c r="E22" s="391"/>
      <c r="F22" s="391"/>
      <c r="G22" s="391"/>
      <c r="H22" s="391"/>
      <c r="I22" s="391"/>
      <c r="J22" s="391"/>
      <c r="K22" s="391"/>
      <c r="L22" s="391"/>
      <c r="M22" s="391"/>
      <c r="N22" s="391"/>
    </row>
    <row r="23" spans="2:14">
      <c r="B23" s="391"/>
      <c r="C23" s="391"/>
      <c r="D23" s="391"/>
      <c r="E23" s="391"/>
      <c r="F23" s="391"/>
      <c r="G23" s="391"/>
      <c r="H23" s="391"/>
      <c r="I23" s="391"/>
      <c r="J23" s="391"/>
      <c r="K23" s="391"/>
      <c r="L23" s="391"/>
      <c r="M23" s="391"/>
      <c r="N23" s="391"/>
    </row>
    <row r="24" spans="2:14">
      <c r="B24" s="391"/>
      <c r="C24" s="391"/>
      <c r="D24" s="391"/>
      <c r="E24" s="391"/>
      <c r="F24" s="391"/>
      <c r="G24" s="391"/>
      <c r="H24" s="391"/>
      <c r="I24" s="391"/>
      <c r="J24" s="391"/>
      <c r="K24" s="391"/>
      <c r="L24" s="391"/>
      <c r="M24" s="391"/>
      <c r="N24" s="391"/>
    </row>
    <row r="25" spans="2:14">
      <c r="B25" s="391"/>
      <c r="C25" s="391"/>
      <c r="D25" s="391"/>
      <c r="E25" s="391"/>
      <c r="F25" s="391"/>
      <c r="G25" s="391"/>
      <c r="H25" s="391"/>
      <c r="I25" s="391"/>
      <c r="J25" s="391"/>
      <c r="K25" s="391"/>
      <c r="L25" s="391"/>
      <c r="M25" s="391"/>
      <c r="N25" s="391"/>
    </row>
    <row r="26" spans="2:14">
      <c r="B26" s="391"/>
      <c r="C26" s="391"/>
      <c r="D26" s="391"/>
      <c r="E26" s="391"/>
      <c r="F26" s="391"/>
      <c r="G26" s="391"/>
      <c r="H26" s="391"/>
      <c r="I26" s="391"/>
      <c r="J26" s="391"/>
      <c r="K26" s="391"/>
      <c r="L26" s="391"/>
      <c r="M26" s="391"/>
      <c r="N26" s="391"/>
    </row>
    <row r="27" spans="2:14">
      <c r="B27" s="391"/>
      <c r="C27" s="391"/>
      <c r="D27" s="391"/>
      <c r="E27" s="391"/>
      <c r="F27" s="391"/>
      <c r="G27" s="391"/>
      <c r="H27" s="391"/>
      <c r="I27" s="391"/>
      <c r="J27" s="391"/>
      <c r="K27" s="391"/>
      <c r="L27" s="391"/>
      <c r="M27" s="391"/>
      <c r="N27" s="391"/>
    </row>
    <row r="28" spans="2:14">
      <c r="B28" s="391"/>
      <c r="C28" s="391"/>
      <c r="D28" s="391"/>
      <c r="E28" s="391"/>
      <c r="F28" s="391"/>
      <c r="G28" s="391"/>
      <c r="H28" s="391"/>
      <c r="I28" s="391"/>
      <c r="J28" s="391"/>
      <c r="K28" s="391"/>
      <c r="L28" s="391"/>
      <c r="M28" s="391"/>
      <c r="N28" s="391"/>
    </row>
    <row r="29" spans="2:14">
      <c r="B29" s="391"/>
      <c r="C29" s="391"/>
      <c r="D29" s="391"/>
      <c r="E29" s="391"/>
      <c r="F29" s="391"/>
      <c r="G29" s="391"/>
      <c r="H29" s="391"/>
      <c r="I29" s="391"/>
      <c r="J29" s="391"/>
      <c r="K29" s="391"/>
      <c r="L29" s="391"/>
      <c r="M29" s="391"/>
      <c r="N29" s="391"/>
    </row>
    <row r="30" spans="2:14">
      <c r="B30" s="391"/>
      <c r="C30" s="391"/>
      <c r="D30" s="391"/>
      <c r="E30" s="391"/>
      <c r="F30" s="391"/>
      <c r="G30" s="391"/>
      <c r="H30" s="391"/>
      <c r="I30" s="391"/>
      <c r="J30" s="391"/>
      <c r="K30" s="391"/>
      <c r="L30" s="391"/>
      <c r="M30" s="391"/>
      <c r="N30" s="391"/>
    </row>
    <row r="31" spans="2:14">
      <c r="B31" s="391"/>
      <c r="C31" s="391"/>
      <c r="D31" s="391"/>
      <c r="E31" s="391"/>
      <c r="F31" s="391"/>
      <c r="G31" s="391"/>
      <c r="H31" s="391"/>
      <c r="I31" s="391"/>
      <c r="J31" s="391"/>
      <c r="K31" s="391"/>
      <c r="L31" s="391"/>
      <c r="M31" s="391"/>
      <c r="N31" s="391"/>
    </row>
    <row r="32" spans="2:14">
      <c r="B32" s="391"/>
      <c r="C32" s="391"/>
      <c r="D32" s="391"/>
      <c r="E32" s="391"/>
      <c r="F32" s="391"/>
      <c r="G32" s="391"/>
      <c r="H32" s="391"/>
      <c r="I32" s="391"/>
      <c r="J32" s="391"/>
      <c r="K32" s="391"/>
      <c r="L32" s="391"/>
      <c r="M32" s="391"/>
      <c r="N32" s="391"/>
    </row>
    <row r="33" spans="2:14">
      <c r="B33" s="391"/>
      <c r="C33" s="391"/>
      <c r="D33" s="391"/>
      <c r="E33" s="391"/>
      <c r="F33" s="391"/>
      <c r="G33" s="391"/>
      <c r="H33" s="391"/>
      <c r="I33" s="391"/>
      <c r="J33" s="391"/>
      <c r="K33" s="391"/>
      <c r="L33" s="391"/>
      <c r="M33" s="391"/>
      <c r="N33" s="391"/>
    </row>
    <row r="34" spans="2:14">
      <c r="B34" s="391"/>
      <c r="C34" s="391"/>
      <c r="D34" s="391"/>
      <c r="E34" s="391"/>
      <c r="F34" s="391"/>
      <c r="G34" s="391"/>
      <c r="H34" s="391"/>
      <c r="I34" s="391"/>
      <c r="J34" s="391"/>
      <c r="K34" s="391"/>
      <c r="L34" s="391"/>
      <c r="M34" s="391"/>
      <c r="N34" s="391"/>
    </row>
    <row r="35" spans="2:14">
      <c r="B35" s="391"/>
      <c r="C35" s="391"/>
      <c r="D35" s="391"/>
      <c r="E35" s="391"/>
      <c r="F35" s="391"/>
      <c r="G35" s="391"/>
      <c r="H35" s="391"/>
      <c r="I35" s="391"/>
      <c r="J35" s="391"/>
      <c r="K35" s="391"/>
      <c r="L35" s="391"/>
      <c r="M35" s="391"/>
      <c r="N35" s="391"/>
    </row>
    <row r="36" spans="2:14">
      <c r="B36" s="391"/>
      <c r="C36" s="391"/>
      <c r="D36" s="391"/>
      <c r="E36" s="391"/>
      <c r="F36" s="391"/>
      <c r="G36" s="391"/>
      <c r="H36" s="391"/>
      <c r="I36" s="391"/>
      <c r="J36" s="391"/>
      <c r="K36" s="391"/>
      <c r="L36" s="391"/>
      <c r="M36" s="391"/>
      <c r="N36" s="391"/>
    </row>
    <row r="37" spans="2:14">
      <c r="B37" s="391"/>
      <c r="C37" s="391"/>
      <c r="D37" s="391"/>
      <c r="E37" s="391"/>
      <c r="F37" s="391"/>
      <c r="G37" s="391"/>
      <c r="H37" s="391"/>
      <c r="I37" s="391"/>
      <c r="J37" s="391"/>
      <c r="K37" s="391"/>
      <c r="L37" s="391"/>
      <c r="M37" s="391"/>
      <c r="N37" s="391"/>
    </row>
    <row r="38" spans="2:14">
      <c r="B38" s="391"/>
      <c r="C38" s="391"/>
      <c r="D38" s="391"/>
      <c r="E38" s="391"/>
      <c r="F38" s="391"/>
      <c r="G38" s="391"/>
      <c r="H38" s="391"/>
      <c r="I38" s="391"/>
      <c r="J38" s="391"/>
      <c r="K38" s="391"/>
      <c r="L38" s="391"/>
      <c r="M38" s="391"/>
      <c r="N38" s="391"/>
    </row>
    <row r="39" spans="2:14">
      <c r="B39" s="391"/>
      <c r="C39" s="391"/>
      <c r="D39" s="391"/>
      <c r="E39" s="391"/>
      <c r="F39" s="391"/>
      <c r="G39" s="391"/>
      <c r="H39" s="391"/>
      <c r="I39" s="391"/>
      <c r="J39" s="391"/>
      <c r="K39" s="391"/>
      <c r="L39" s="391"/>
      <c r="M39" s="391"/>
      <c r="N39" s="391"/>
    </row>
    <row r="40" spans="2:14">
      <c r="B40" s="391"/>
      <c r="C40" s="391"/>
      <c r="D40" s="391"/>
      <c r="E40" s="391"/>
      <c r="F40" s="391"/>
      <c r="G40" s="391"/>
      <c r="H40" s="391"/>
      <c r="I40" s="391"/>
      <c r="J40" s="391"/>
      <c r="K40" s="391"/>
      <c r="L40" s="391"/>
      <c r="M40" s="391"/>
      <c r="N40" s="391"/>
    </row>
    <row r="41" spans="2:14">
      <c r="B41" s="391"/>
      <c r="C41" s="391"/>
      <c r="D41" s="391"/>
      <c r="E41" s="391"/>
      <c r="F41" s="391"/>
      <c r="G41" s="391"/>
      <c r="H41" s="391"/>
      <c r="I41" s="391"/>
      <c r="J41" s="391"/>
      <c r="K41" s="391"/>
      <c r="L41" s="391"/>
      <c r="M41" s="391"/>
      <c r="N41" s="391"/>
    </row>
    <row r="42" spans="2:14">
      <c r="B42" s="391"/>
      <c r="C42" s="391"/>
      <c r="D42" s="391"/>
      <c r="E42" s="391"/>
      <c r="F42" s="391"/>
      <c r="G42" s="391"/>
      <c r="H42" s="391"/>
      <c r="I42" s="391"/>
      <c r="J42" s="391"/>
      <c r="K42" s="391"/>
      <c r="L42" s="391"/>
      <c r="M42" s="391"/>
      <c r="N42" s="391"/>
    </row>
    <row r="43" spans="2:14">
      <c r="B43" s="391"/>
      <c r="C43" s="391"/>
      <c r="D43" s="391"/>
      <c r="E43" s="391"/>
      <c r="F43" s="391"/>
      <c r="G43" s="391"/>
      <c r="H43" s="391"/>
      <c r="I43" s="391"/>
      <c r="J43" s="391"/>
      <c r="K43" s="391"/>
      <c r="L43" s="391"/>
      <c r="M43" s="391"/>
      <c r="N43" s="391"/>
    </row>
    <row r="44" spans="2:14">
      <c r="B44" s="391"/>
      <c r="C44" s="391"/>
      <c r="D44" s="391"/>
      <c r="E44" s="391"/>
      <c r="F44" s="391"/>
      <c r="G44" s="391"/>
      <c r="H44" s="391"/>
      <c r="I44" s="391"/>
      <c r="J44" s="391"/>
      <c r="K44" s="391"/>
      <c r="L44" s="391"/>
      <c r="M44" s="391"/>
      <c r="N44" s="391"/>
    </row>
    <row r="45" spans="2:14">
      <c r="B45" s="391"/>
      <c r="C45" s="391"/>
      <c r="D45" s="391"/>
      <c r="E45" s="391"/>
      <c r="F45" s="391"/>
      <c r="G45" s="391"/>
      <c r="H45" s="391"/>
      <c r="I45" s="391"/>
      <c r="J45" s="391"/>
      <c r="K45" s="391"/>
      <c r="L45" s="391"/>
      <c r="M45" s="391"/>
      <c r="N45" s="391"/>
    </row>
    <row r="46" spans="2:14">
      <c r="B46" s="391"/>
      <c r="C46" s="391"/>
      <c r="D46" s="391"/>
      <c r="E46" s="391"/>
      <c r="F46" s="391"/>
      <c r="G46" s="391"/>
      <c r="H46" s="391"/>
      <c r="I46" s="391"/>
      <c r="J46" s="391"/>
      <c r="K46" s="391"/>
      <c r="L46" s="391"/>
      <c r="M46" s="391"/>
      <c r="N46" s="391"/>
    </row>
    <row r="47" spans="2:14">
      <c r="B47" s="391"/>
      <c r="C47" s="391"/>
      <c r="D47" s="391"/>
      <c r="E47" s="391"/>
      <c r="F47" s="391"/>
      <c r="G47" s="391"/>
      <c r="H47" s="391"/>
      <c r="I47" s="391"/>
      <c r="J47" s="391"/>
      <c r="K47" s="391"/>
      <c r="L47" s="391"/>
      <c r="M47" s="391"/>
      <c r="N47" s="391"/>
    </row>
    <row r="48" spans="2:14">
      <c r="B48" s="391"/>
      <c r="C48" s="391"/>
      <c r="D48" s="391"/>
      <c r="E48" s="391"/>
      <c r="F48" s="391"/>
      <c r="G48" s="391"/>
      <c r="H48" s="391"/>
      <c r="I48" s="391"/>
      <c r="J48" s="391"/>
      <c r="K48" s="391"/>
      <c r="L48" s="391"/>
      <c r="M48" s="391"/>
      <c r="N48" s="391"/>
    </row>
    <row r="49" spans="2:14">
      <c r="B49" s="391"/>
      <c r="C49" s="391"/>
      <c r="D49" s="391"/>
      <c r="E49" s="391"/>
      <c r="F49" s="391"/>
      <c r="G49" s="391"/>
      <c r="H49" s="391"/>
      <c r="I49" s="391"/>
      <c r="J49" s="391"/>
      <c r="K49" s="391"/>
      <c r="L49" s="391"/>
      <c r="M49" s="391"/>
      <c r="N49" s="391"/>
    </row>
    <row r="50" spans="2:14">
      <c r="B50" s="391"/>
      <c r="C50" s="391"/>
      <c r="D50" s="391"/>
      <c r="E50" s="391"/>
      <c r="F50" s="391"/>
      <c r="G50" s="391"/>
      <c r="H50" s="391"/>
      <c r="I50" s="391"/>
      <c r="J50" s="391"/>
      <c r="K50" s="391"/>
      <c r="L50" s="391"/>
      <c r="M50" s="391"/>
      <c r="N50" s="391"/>
    </row>
    <row r="51" spans="2:14">
      <c r="B51" s="391"/>
      <c r="C51" s="391"/>
      <c r="D51" s="391"/>
      <c r="E51" s="391"/>
      <c r="F51" s="391"/>
      <c r="G51" s="391"/>
      <c r="H51" s="391"/>
      <c r="I51" s="391"/>
      <c r="J51" s="391"/>
      <c r="K51" s="391"/>
      <c r="L51" s="391"/>
      <c r="M51" s="391"/>
      <c r="N51" s="391"/>
    </row>
    <row r="52" spans="2:14">
      <c r="B52" s="391"/>
      <c r="C52" s="391"/>
      <c r="D52" s="391"/>
      <c r="E52" s="391"/>
      <c r="F52" s="391"/>
      <c r="G52" s="391"/>
      <c r="H52" s="391"/>
      <c r="I52" s="391"/>
      <c r="J52" s="391"/>
      <c r="K52" s="391"/>
      <c r="L52" s="391"/>
      <c r="M52" s="391"/>
      <c r="N52" s="391"/>
    </row>
    <row r="53" spans="2:14">
      <c r="B53" s="391"/>
      <c r="C53" s="391"/>
      <c r="D53" s="391"/>
      <c r="E53" s="391"/>
      <c r="F53" s="391"/>
      <c r="G53" s="391"/>
      <c r="H53" s="391"/>
      <c r="I53" s="391"/>
      <c r="J53" s="391"/>
      <c r="K53" s="391"/>
      <c r="L53" s="391"/>
      <c r="M53" s="391"/>
      <c r="N53" s="391"/>
    </row>
    <row r="54" spans="2:14">
      <c r="B54" s="391"/>
      <c r="C54" s="391"/>
      <c r="D54" s="391"/>
      <c r="E54" s="391"/>
      <c r="F54" s="391"/>
      <c r="G54" s="391"/>
      <c r="H54" s="391"/>
      <c r="I54" s="391"/>
      <c r="J54" s="391"/>
      <c r="K54" s="391"/>
      <c r="L54" s="391"/>
      <c r="M54" s="391"/>
      <c r="N54" s="391"/>
    </row>
    <row r="55" spans="2:14">
      <c r="B55" s="391"/>
      <c r="C55" s="391"/>
      <c r="D55" s="391"/>
      <c r="E55" s="391"/>
      <c r="F55" s="391"/>
      <c r="G55" s="391"/>
      <c r="H55" s="391"/>
      <c r="I55" s="391"/>
      <c r="J55" s="391"/>
      <c r="K55" s="391"/>
      <c r="L55" s="391"/>
      <c r="M55" s="391"/>
      <c r="N55" s="391"/>
    </row>
    <row r="56" spans="2:14">
      <c r="B56" s="391"/>
      <c r="C56" s="391"/>
      <c r="D56" s="391"/>
      <c r="E56" s="391"/>
      <c r="F56" s="391"/>
      <c r="G56" s="391"/>
      <c r="H56" s="391"/>
      <c r="I56" s="391"/>
      <c r="J56" s="391"/>
      <c r="K56" s="391"/>
      <c r="L56" s="391"/>
      <c r="M56" s="391"/>
      <c r="N56" s="391"/>
    </row>
    <row r="57" spans="2:14">
      <c r="B57" s="391"/>
      <c r="C57" s="391"/>
      <c r="D57" s="391"/>
      <c r="E57" s="391"/>
      <c r="F57" s="391"/>
      <c r="G57" s="391"/>
      <c r="H57" s="391"/>
      <c r="I57" s="391"/>
      <c r="J57" s="391"/>
      <c r="K57" s="391"/>
      <c r="L57" s="391"/>
      <c r="M57" s="391"/>
      <c r="N57" s="391"/>
    </row>
    <row r="58" spans="2:14">
      <c r="B58" s="391"/>
      <c r="C58" s="391"/>
      <c r="D58" s="391"/>
      <c r="E58" s="391"/>
      <c r="F58" s="391"/>
      <c r="G58" s="391"/>
      <c r="H58" s="391"/>
      <c r="I58" s="391"/>
      <c r="J58" s="391"/>
      <c r="K58" s="391"/>
      <c r="L58" s="391"/>
      <c r="M58" s="391"/>
      <c r="N58" s="391"/>
    </row>
    <row r="59" spans="2:14">
      <c r="B59" s="391"/>
      <c r="C59" s="391"/>
      <c r="D59" s="391"/>
      <c r="E59" s="391"/>
      <c r="F59" s="391"/>
      <c r="G59" s="391"/>
      <c r="H59" s="391"/>
      <c r="I59" s="391"/>
      <c r="J59" s="391"/>
      <c r="K59" s="391"/>
      <c r="L59" s="391"/>
      <c r="M59" s="391"/>
      <c r="N59" s="391"/>
    </row>
    <row r="60" spans="2:14">
      <c r="B60" s="391"/>
      <c r="C60" s="391"/>
      <c r="D60" s="391"/>
      <c r="E60" s="391"/>
      <c r="F60" s="391"/>
      <c r="G60" s="391"/>
      <c r="H60" s="391"/>
      <c r="I60" s="391"/>
      <c r="J60" s="391"/>
      <c r="K60" s="391"/>
      <c r="L60" s="391"/>
      <c r="M60" s="391"/>
      <c r="N60" s="391"/>
    </row>
    <row r="61" spans="2:14">
      <c r="B61" s="391"/>
      <c r="C61" s="391"/>
      <c r="D61" s="391"/>
      <c r="E61" s="391"/>
      <c r="F61" s="391"/>
      <c r="G61" s="391"/>
      <c r="H61" s="391"/>
      <c r="I61" s="391"/>
      <c r="J61" s="391"/>
      <c r="K61" s="391"/>
      <c r="L61" s="391"/>
      <c r="M61" s="391"/>
      <c r="N61" s="391"/>
    </row>
    <row r="62" spans="2:14">
      <c r="B62" s="391"/>
      <c r="C62" s="391"/>
      <c r="D62" s="391"/>
      <c r="E62" s="391"/>
      <c r="F62" s="391"/>
      <c r="G62" s="391"/>
      <c r="H62" s="391"/>
      <c r="I62" s="391"/>
      <c r="J62" s="391"/>
      <c r="K62" s="391"/>
      <c r="L62" s="391"/>
      <c r="M62" s="391"/>
      <c r="N62" s="391"/>
    </row>
  </sheetData>
  <mergeCells count="7">
    <mergeCell ref="B15:M15"/>
    <mergeCell ref="G4:H4"/>
    <mergeCell ref="J4:M4"/>
    <mergeCell ref="B11:M11"/>
    <mergeCell ref="B12:M12"/>
    <mergeCell ref="B13:M13"/>
    <mergeCell ref="B14:M14"/>
  </mergeCells>
  <conditionalFormatting sqref="C10">
    <cfRule type="expression" dxfId="14" priority="15" stopIfTrue="1">
      <formula>NOT(ISERROR(SEARCH("minim
(care prevede Limita Specificație)",C10)))</formula>
    </cfRule>
    <cfRule type="expression" dxfId="13" priority="16" stopIfTrue="1">
      <formula>NOT(ISERROR(SEARCH("maxim
(care prevede Limita Specificație)",C10)))</formula>
    </cfRule>
  </conditionalFormatting>
  <dataValidations count="1">
    <dataValidation type="list" allowBlank="1" showInputMessage="1" showErrorMessage="1" sqref="I5:I8" xr:uid="{8926253C-D57B-4DC2-901F-D58FA79080AD}">
      <formula1>ia_in_considerare_incertitudinea_de_masurare__WIM</formula1>
    </dataValidation>
  </dataValidations>
  <hyperlinks>
    <hyperlink ref="B2" location="Cuprins!A1" display="Cuprins!A1" xr:uid="{CB2FBEFC-BC15-43A9-B98F-1AB6CE8C436E}"/>
  </hyperlinks>
  <pageMargins left="0.25" right="0.25" top="0.75" bottom="0.90625000000000011" header="0.30000000000000004" footer="0.30000000000000004"/>
  <pageSetup paperSize="9" scale="75" fitToWidth="0" fitToHeight="0" orientation="landscape" r:id="rId1"/>
  <headerFooter>
    <oddHeader>&amp;L&amp;"-,Bold"Chimie si radioactivitate&amp;C&amp;"-,Bold"Matricea de corespondență a regulilor de decizie aplicate 
pentru încercările efectate de către IISPV</oddHeader>
    <oddFooter>&amp;L&amp;8Rez. = Rezultat analiza
"&lt;" = mai mic
"&gt;" = mai mare
"≥" = mai mare s-au egal
"≤" = mai mic sau egal&amp;CCod F4-PG13                                                     Ed I Rev 01 / Data 08.03.2021   &amp;RPag.&amp;P din &amp;N</odd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5045CD-76B3-437D-B4F1-FC0989244A88}">
  <dimension ref="A1:N64"/>
  <sheetViews>
    <sheetView view="pageLayout" zoomScaleNormal="100" workbookViewId="0">
      <selection activeCell="B2" sqref="B2"/>
    </sheetView>
  </sheetViews>
  <sheetFormatPr defaultRowHeight="15"/>
  <cols>
    <col min="1" max="1" width="25.42578125" style="26" customWidth="1"/>
    <col min="2" max="2" width="14.85546875" style="26" customWidth="1"/>
    <col min="3" max="3" width="20.28515625" style="26" customWidth="1"/>
    <col min="4" max="4" width="14.28515625" style="26" customWidth="1"/>
    <col min="5" max="5" width="11.42578125" style="26" customWidth="1"/>
    <col min="6" max="6" width="6.5703125" style="26" customWidth="1"/>
    <col min="7" max="7" width="10.42578125" style="26" customWidth="1"/>
    <col min="8" max="8" width="2.85546875" style="26" customWidth="1"/>
    <col min="9" max="9" width="13.85546875" style="26" customWidth="1"/>
    <col min="10" max="10" width="13.42578125" style="26" customWidth="1"/>
    <col min="11" max="11" width="13.28515625" style="26" customWidth="1"/>
    <col min="12" max="12" width="8.7109375" style="26" customWidth="1"/>
    <col min="13" max="13" width="11.5703125" style="26" customWidth="1"/>
    <col min="14" max="14" width="16.85546875" style="26" customWidth="1"/>
    <col min="15" max="15" width="25.5703125" style="26" customWidth="1"/>
    <col min="16" max="16" width="14.7109375" style="26" customWidth="1"/>
    <col min="17" max="17" width="9.140625" style="26" customWidth="1"/>
    <col min="18" max="16384" width="9.140625" style="26"/>
  </cols>
  <sheetData>
    <row r="1" spans="1:14">
      <c r="A1" s="26" t="s">
        <v>722</v>
      </c>
      <c r="I1" s="27" t="s">
        <v>109</v>
      </c>
      <c r="J1" s="28"/>
      <c r="K1" s="28" t="s">
        <v>110</v>
      </c>
      <c r="L1" s="27" t="s">
        <v>708</v>
      </c>
    </row>
    <row r="2" spans="1:14" ht="15.75" thickBot="1">
      <c r="A2" s="26" t="s">
        <v>112</v>
      </c>
      <c r="B2" s="29" t="s">
        <v>113</v>
      </c>
      <c r="I2" s="30" t="s">
        <v>114</v>
      </c>
      <c r="J2" s="31"/>
      <c r="K2" s="32" t="s">
        <v>115</v>
      </c>
      <c r="L2" s="30"/>
    </row>
    <row r="3" spans="1:14" ht="15.75" thickBot="1">
      <c r="A3" s="33" t="s">
        <v>116</v>
      </c>
      <c r="B3" s="34"/>
      <c r="C3" s="35" t="s">
        <v>117</v>
      </c>
      <c r="D3" s="35"/>
      <c r="E3" s="36"/>
      <c r="F3" s="37"/>
      <c r="G3" s="38"/>
      <c r="H3" s="39"/>
      <c r="I3" s="40" t="s">
        <v>118</v>
      </c>
      <c r="J3" s="39"/>
      <c r="K3" s="39"/>
      <c r="L3" s="39"/>
      <c r="M3" s="39"/>
      <c r="N3" s="41"/>
    </row>
    <row r="4" spans="1:14" ht="63.75" customHeight="1" thickBot="1">
      <c r="A4" s="396" t="s">
        <v>2</v>
      </c>
      <c r="B4" s="396" t="s">
        <v>119</v>
      </c>
      <c r="C4" s="42" t="s">
        <v>120</v>
      </c>
      <c r="D4" s="43" t="s">
        <v>121</v>
      </c>
      <c r="E4" s="43" t="s">
        <v>122</v>
      </c>
      <c r="F4" s="44" t="s">
        <v>123</v>
      </c>
      <c r="G4" s="402" t="s">
        <v>124</v>
      </c>
      <c r="H4" s="402"/>
      <c r="I4" s="396" t="s">
        <v>125</v>
      </c>
      <c r="J4" s="403" t="s">
        <v>126</v>
      </c>
      <c r="K4" s="403"/>
      <c r="L4" s="403"/>
      <c r="M4" s="403"/>
      <c r="N4" s="45" t="s">
        <v>127</v>
      </c>
    </row>
    <row r="5" spans="1:14" ht="71.25" customHeight="1" thickBot="1">
      <c r="A5" s="23" t="s">
        <v>723</v>
      </c>
      <c r="B5" s="23" t="s">
        <v>243</v>
      </c>
      <c r="C5" s="120" t="s">
        <v>139</v>
      </c>
      <c r="D5" s="121" t="s">
        <v>243</v>
      </c>
      <c r="E5" s="157" t="s">
        <v>141</v>
      </c>
      <c r="F5" s="158" t="s">
        <v>141</v>
      </c>
      <c r="G5" s="155" t="s">
        <v>141</v>
      </c>
      <c r="H5" s="45" t="s">
        <v>141</v>
      </c>
      <c r="I5" s="149" t="s">
        <v>142</v>
      </c>
      <c r="J5" s="45" t="s">
        <v>142</v>
      </c>
      <c r="K5" s="45" t="s">
        <v>142</v>
      </c>
      <c r="L5" s="148" t="s">
        <v>142</v>
      </c>
      <c r="M5" s="45" t="str">
        <f t="shared" ref="M5:M10" si="0">IF(C5="Nu exista","Neaplicabil ptr. ca nu exista limita de specificatie","x")</f>
        <v>Neaplicabil ptr. ca nu exista limita de specificatie</v>
      </c>
      <c r="N5" s="45"/>
    </row>
    <row r="6" spans="1:14" ht="57.75" customHeight="1" thickBot="1">
      <c r="A6" s="23" t="s">
        <v>723</v>
      </c>
      <c r="B6" s="22" t="s">
        <v>620</v>
      </c>
      <c r="C6" s="47" t="s">
        <v>710</v>
      </c>
      <c r="D6" s="89" t="s">
        <v>711</v>
      </c>
      <c r="E6" s="58" t="s">
        <v>712</v>
      </c>
      <c r="F6" s="158" t="s">
        <v>141</v>
      </c>
      <c r="G6" s="155" t="s">
        <v>141</v>
      </c>
      <c r="H6" s="45" t="s">
        <v>141</v>
      </c>
      <c r="I6" s="149" t="s">
        <v>183</v>
      </c>
      <c r="J6" s="45" t="str">
        <f>IF(E6="Negativa/ Pozitiva","Negativa=&gt; Indeplineste cerintele specificate")</f>
        <v>Negativa=&gt; Indeplineste cerintele specificate</v>
      </c>
      <c r="K6" s="45" t="str">
        <f>IF(E6="Negativa/ Pozitiva","Pozitiva=&gt;  Nu indeplineste cerintele specificate")</f>
        <v>Pozitiva=&gt;  Nu indeplineste cerintele specificate</v>
      </c>
      <c r="L6" s="148" t="s">
        <v>141</v>
      </c>
      <c r="M6" s="45" t="str">
        <f t="shared" si="0"/>
        <v>x</v>
      </c>
      <c r="N6" s="45"/>
    </row>
    <row r="7" spans="1:14" ht="63" customHeight="1" thickBot="1">
      <c r="A7" s="23" t="s">
        <v>723</v>
      </c>
      <c r="B7" s="22" t="s">
        <v>620</v>
      </c>
      <c r="C7" s="47" t="s">
        <v>713</v>
      </c>
      <c r="D7" s="89" t="s">
        <v>714</v>
      </c>
      <c r="E7" s="58" t="s">
        <v>712</v>
      </c>
      <c r="F7" s="158" t="s">
        <v>141</v>
      </c>
      <c r="G7" s="155" t="s">
        <v>141</v>
      </c>
      <c r="H7" s="45" t="s">
        <v>141</v>
      </c>
      <c r="I7" s="149" t="s">
        <v>183</v>
      </c>
      <c r="J7" s="45" t="str">
        <f>IF(E7="Negativa/ Pozitiva","Negativa=&gt; Indeplineste cerintele specificate")</f>
        <v>Negativa=&gt; Indeplineste cerintele specificate</v>
      </c>
      <c r="K7" s="45" t="str">
        <f>IF(E7="Negativa/ Pozitiva","Pozitiva=&gt;  Nu indeplineste cerintele specificate")</f>
        <v>Pozitiva=&gt;  Nu indeplineste cerintele specificate</v>
      </c>
      <c r="L7" s="148" t="s">
        <v>141</v>
      </c>
      <c r="M7" s="45" t="str">
        <f t="shared" si="0"/>
        <v>x</v>
      </c>
      <c r="N7" s="45"/>
    </row>
    <row r="8" spans="1:14" ht="52.5" customHeight="1" thickBot="1">
      <c r="A8" s="23" t="s">
        <v>723</v>
      </c>
      <c r="B8" s="22" t="s">
        <v>620</v>
      </c>
      <c r="C8" s="47" t="s">
        <v>715</v>
      </c>
      <c r="D8" s="89" t="s">
        <v>716</v>
      </c>
      <c r="E8" s="58" t="s">
        <v>712</v>
      </c>
      <c r="F8" s="158" t="s">
        <v>141</v>
      </c>
      <c r="G8" s="155" t="s">
        <v>141</v>
      </c>
      <c r="H8" s="45" t="s">
        <v>141</v>
      </c>
      <c r="I8" s="149" t="s">
        <v>183</v>
      </c>
      <c r="J8" s="45" t="str">
        <f>IF(E8="Negativa/ Pozitiva","Negativa=&gt; Indeplineste cerintele specificate")</f>
        <v>Negativa=&gt; Indeplineste cerintele specificate</v>
      </c>
      <c r="K8" s="45" t="str">
        <f>IF(E8="Negativa/ Pozitiva","Pozitiva=&gt;  Nu indeplineste cerintele specificate")</f>
        <v>Pozitiva=&gt;  Nu indeplineste cerintele specificate</v>
      </c>
      <c r="L8" s="148" t="s">
        <v>141</v>
      </c>
      <c r="M8" s="45" t="str">
        <f t="shared" si="0"/>
        <v>x</v>
      </c>
      <c r="N8" s="45"/>
    </row>
    <row r="9" spans="1:14" ht="53.25" customHeight="1" thickBot="1">
      <c r="A9" s="23" t="s">
        <v>723</v>
      </c>
      <c r="B9" s="22" t="s">
        <v>620</v>
      </c>
      <c r="C9" s="47" t="s">
        <v>717</v>
      </c>
      <c r="D9" s="89" t="s">
        <v>718</v>
      </c>
      <c r="E9" s="58" t="s">
        <v>712</v>
      </c>
      <c r="F9" s="158" t="s">
        <v>141</v>
      </c>
      <c r="G9" s="155" t="s">
        <v>141</v>
      </c>
      <c r="H9" s="45" t="s">
        <v>141</v>
      </c>
      <c r="I9" s="149" t="s">
        <v>183</v>
      </c>
      <c r="J9" s="45" t="str">
        <f>IF(E9="Negativa/ Pozitiva","Negativa=&gt; Indeplineste cerintele specificate")</f>
        <v>Negativa=&gt; Indeplineste cerintele specificate</v>
      </c>
      <c r="K9" s="45" t="str">
        <f>IF(E9="Negativa/ Pozitiva","Pozitiva=&gt;  Nu indeplineste cerintele specificate")</f>
        <v>Pozitiva=&gt;  Nu indeplineste cerintele specificate</v>
      </c>
      <c r="L9" s="148" t="s">
        <v>141</v>
      </c>
      <c r="M9" s="45" t="str">
        <f t="shared" si="0"/>
        <v>x</v>
      </c>
      <c r="N9" s="45"/>
    </row>
    <row r="10" spans="1:14" ht="95.25" customHeight="1" thickBot="1">
      <c r="A10" s="23" t="s">
        <v>723</v>
      </c>
      <c r="B10" s="22" t="s">
        <v>620</v>
      </c>
      <c r="C10" s="47" t="s">
        <v>724</v>
      </c>
      <c r="D10" s="89" t="s">
        <v>725</v>
      </c>
      <c r="E10" s="58" t="s">
        <v>712</v>
      </c>
      <c r="F10" s="158" t="s">
        <v>141</v>
      </c>
      <c r="G10" s="155" t="s">
        <v>141</v>
      </c>
      <c r="H10" s="45" t="s">
        <v>141</v>
      </c>
      <c r="I10" s="149" t="s">
        <v>183</v>
      </c>
      <c r="J10" s="45" t="str">
        <f>IF(E10="Negativa/ Pozitiva","Negativa=&gt; Indeplineste cerintele specificate")</f>
        <v>Negativa=&gt; Indeplineste cerintele specificate</v>
      </c>
      <c r="K10" s="45" t="str">
        <f>IF(E10="Negativa/ Pozitiva","Pozitiva=&gt;  Nu indeplineste cerintele specificate")</f>
        <v>Pozitiva=&gt;  Nu indeplineste cerintele specificate</v>
      </c>
      <c r="L10" s="148" t="s">
        <v>141</v>
      </c>
      <c r="M10" s="45" t="str">
        <f t="shared" si="0"/>
        <v>x</v>
      </c>
      <c r="N10" s="91" t="s">
        <v>304</v>
      </c>
    </row>
    <row r="11" spans="1:14" ht="15.75" thickBot="1">
      <c r="A11" s="391"/>
      <c r="B11" s="391"/>
      <c r="C11" s="391"/>
      <c r="D11" s="391"/>
      <c r="E11" s="391"/>
      <c r="F11" s="391"/>
      <c r="G11" s="391"/>
      <c r="H11" s="391"/>
      <c r="I11" s="391"/>
      <c r="J11" s="391"/>
      <c r="K11" s="391"/>
      <c r="L11" s="391"/>
      <c r="M11" s="391"/>
      <c r="N11" s="391"/>
    </row>
    <row r="12" spans="1:14" ht="15.75" thickBot="1">
      <c r="A12" s="14" t="s">
        <v>144</v>
      </c>
    </row>
    <row r="13" spans="1:14" ht="15.75" thickBot="1">
      <c r="A13" s="56" t="s">
        <v>145</v>
      </c>
      <c r="B13" s="404" t="s">
        <v>146</v>
      </c>
      <c r="C13" s="404"/>
      <c r="D13" s="404"/>
      <c r="E13" s="404"/>
      <c r="F13" s="404"/>
      <c r="G13" s="404"/>
      <c r="H13" s="404"/>
      <c r="I13" s="404"/>
      <c r="J13" s="404"/>
      <c r="K13" s="404"/>
      <c r="L13" s="404"/>
      <c r="M13" s="404"/>
    </row>
    <row r="14" spans="1:14" ht="15.75" thickBot="1">
      <c r="A14" s="14" t="s">
        <v>147</v>
      </c>
      <c r="B14" s="404" t="s">
        <v>148</v>
      </c>
      <c r="C14" s="404"/>
      <c r="D14" s="404"/>
      <c r="E14" s="404"/>
      <c r="F14" s="404"/>
      <c r="G14" s="404"/>
      <c r="H14" s="404"/>
      <c r="I14" s="404"/>
      <c r="J14" s="404"/>
      <c r="K14" s="404"/>
      <c r="L14" s="404"/>
      <c r="M14" s="404"/>
    </row>
    <row r="15" spans="1:14" ht="15.75" thickBot="1">
      <c r="A15" s="14" t="s">
        <v>602</v>
      </c>
      <c r="B15" s="404" t="s">
        <v>721</v>
      </c>
      <c r="C15" s="404"/>
      <c r="D15" s="404"/>
      <c r="E15" s="404"/>
      <c r="F15" s="404"/>
      <c r="G15" s="404"/>
      <c r="H15" s="404"/>
      <c r="I15" s="404"/>
      <c r="J15" s="404"/>
      <c r="K15" s="404"/>
      <c r="L15" s="404"/>
      <c r="M15" s="404"/>
    </row>
    <row r="16" spans="1:14" ht="15.75" thickBot="1">
      <c r="A16" s="14"/>
      <c r="B16" s="401"/>
      <c r="C16" s="401"/>
      <c r="D16" s="401"/>
      <c r="E16" s="401"/>
      <c r="F16" s="401"/>
      <c r="G16" s="401"/>
      <c r="H16" s="401"/>
      <c r="I16" s="401"/>
      <c r="J16" s="401"/>
      <c r="K16" s="401"/>
      <c r="L16" s="401"/>
      <c r="M16" s="401"/>
    </row>
    <row r="17" spans="1:14" ht="15.75" thickBot="1">
      <c r="A17" s="14"/>
      <c r="B17" s="401"/>
      <c r="C17" s="401"/>
      <c r="D17" s="401"/>
      <c r="E17" s="401"/>
      <c r="F17" s="401"/>
      <c r="G17" s="401"/>
      <c r="H17" s="401"/>
      <c r="I17" s="401"/>
      <c r="J17" s="401"/>
      <c r="K17" s="401"/>
      <c r="L17" s="401"/>
      <c r="M17" s="401"/>
    </row>
    <row r="18" spans="1:14">
      <c r="A18" s="391"/>
      <c r="B18" s="391"/>
      <c r="C18" s="391"/>
      <c r="D18" s="391"/>
      <c r="E18" s="391"/>
      <c r="F18" s="391"/>
      <c r="G18" s="391"/>
      <c r="H18" s="391"/>
      <c r="I18" s="391"/>
      <c r="J18" s="391"/>
      <c r="K18" s="391"/>
      <c r="L18" s="391"/>
      <c r="M18" s="391"/>
      <c r="N18" s="391"/>
    </row>
    <row r="19" spans="1:14">
      <c r="A19" s="391"/>
      <c r="B19" s="391"/>
      <c r="C19" s="391"/>
      <c r="D19" s="391"/>
      <c r="E19" s="391"/>
      <c r="F19" s="391"/>
      <c r="G19" s="391"/>
      <c r="H19" s="391"/>
      <c r="I19" s="391"/>
      <c r="J19" s="391"/>
      <c r="K19" s="391"/>
      <c r="L19" s="391"/>
      <c r="M19" s="391"/>
      <c r="N19" s="391"/>
    </row>
    <row r="20" spans="1:14">
      <c r="A20" s="391"/>
      <c r="B20" s="391"/>
      <c r="C20" s="391"/>
      <c r="D20" s="391"/>
      <c r="E20" s="391"/>
      <c r="F20" s="391"/>
      <c r="G20" s="391"/>
      <c r="H20" s="391"/>
      <c r="I20" s="391"/>
      <c r="J20" s="391"/>
      <c r="K20" s="391"/>
      <c r="L20" s="391"/>
      <c r="M20" s="391"/>
      <c r="N20" s="391"/>
    </row>
    <row r="21" spans="1:14">
      <c r="A21" s="391"/>
      <c r="B21" s="391"/>
      <c r="C21" s="391"/>
      <c r="D21" s="391"/>
      <c r="E21" s="391"/>
      <c r="F21" s="391"/>
      <c r="G21" s="391"/>
      <c r="H21" s="391"/>
      <c r="I21" s="391"/>
      <c r="J21" s="391"/>
      <c r="K21" s="391"/>
      <c r="L21" s="391"/>
      <c r="M21" s="391"/>
      <c r="N21" s="391"/>
    </row>
    <row r="22" spans="1:14">
      <c r="A22" s="391"/>
      <c r="B22" s="391"/>
      <c r="C22" s="391"/>
      <c r="D22" s="391"/>
      <c r="E22" s="391"/>
      <c r="F22" s="391"/>
      <c r="G22" s="391"/>
      <c r="H22" s="391"/>
      <c r="I22" s="391"/>
      <c r="J22" s="391"/>
      <c r="K22" s="391"/>
      <c r="L22" s="391"/>
      <c r="M22" s="391"/>
      <c r="N22" s="391"/>
    </row>
    <row r="23" spans="1:14">
      <c r="A23" s="391"/>
      <c r="B23" s="391"/>
      <c r="C23" s="391"/>
      <c r="D23" s="391"/>
      <c r="E23" s="391"/>
      <c r="F23" s="391"/>
      <c r="G23" s="391"/>
      <c r="H23" s="391"/>
      <c r="I23" s="391"/>
      <c r="J23" s="391"/>
      <c r="K23" s="391"/>
      <c r="L23" s="391"/>
      <c r="M23" s="391"/>
      <c r="N23" s="391"/>
    </row>
    <row r="24" spans="1:14">
      <c r="A24" s="391"/>
      <c r="B24" s="391"/>
      <c r="C24" s="391"/>
      <c r="D24" s="391"/>
      <c r="E24" s="391"/>
      <c r="F24" s="391"/>
      <c r="G24" s="391"/>
      <c r="H24" s="391"/>
      <c r="I24" s="391"/>
      <c r="J24" s="391"/>
      <c r="K24" s="391"/>
      <c r="L24" s="391"/>
      <c r="M24" s="391"/>
      <c r="N24" s="391"/>
    </row>
    <row r="25" spans="1:14">
      <c r="A25" s="391"/>
      <c r="B25" s="391"/>
      <c r="C25" s="391"/>
      <c r="D25" s="391"/>
      <c r="E25" s="391"/>
      <c r="F25" s="391"/>
      <c r="G25" s="391"/>
      <c r="H25" s="391"/>
      <c r="I25" s="391"/>
      <c r="J25" s="391"/>
      <c r="K25" s="391"/>
      <c r="L25" s="391"/>
      <c r="M25" s="391"/>
      <c r="N25" s="391"/>
    </row>
    <row r="26" spans="1:14">
      <c r="A26" s="391"/>
      <c r="B26" s="391"/>
      <c r="C26" s="391"/>
      <c r="D26" s="391"/>
      <c r="E26" s="391"/>
      <c r="F26" s="391"/>
      <c r="G26" s="391"/>
      <c r="H26" s="391"/>
      <c r="I26" s="391"/>
      <c r="J26" s="391"/>
      <c r="K26" s="391"/>
      <c r="L26" s="391"/>
      <c r="M26" s="391"/>
      <c r="N26" s="391"/>
    </row>
    <row r="27" spans="1:14">
      <c r="A27" s="391"/>
      <c r="B27" s="391"/>
      <c r="C27" s="391"/>
      <c r="D27" s="391"/>
      <c r="E27" s="391"/>
      <c r="F27" s="391"/>
      <c r="G27" s="391"/>
      <c r="H27" s="391"/>
      <c r="I27" s="391"/>
      <c r="J27" s="391"/>
      <c r="K27" s="391"/>
      <c r="L27" s="391"/>
      <c r="M27" s="391"/>
      <c r="N27" s="391"/>
    </row>
    <row r="28" spans="1:14">
      <c r="A28" s="391"/>
      <c r="B28" s="391"/>
      <c r="C28" s="391"/>
      <c r="D28" s="391"/>
      <c r="E28" s="391"/>
      <c r="F28" s="391"/>
      <c r="G28" s="391"/>
      <c r="H28" s="391"/>
      <c r="I28" s="391"/>
      <c r="J28" s="391"/>
      <c r="K28" s="391"/>
      <c r="L28" s="391"/>
      <c r="M28" s="391"/>
      <c r="N28" s="391"/>
    </row>
    <row r="29" spans="1:14">
      <c r="A29" s="391"/>
      <c r="B29" s="391"/>
      <c r="C29" s="391"/>
      <c r="D29" s="391"/>
      <c r="E29" s="391"/>
      <c r="F29" s="391"/>
      <c r="G29" s="391"/>
      <c r="H29" s="391"/>
      <c r="I29" s="391"/>
      <c r="J29" s="391"/>
      <c r="K29" s="391"/>
      <c r="L29" s="391"/>
      <c r="M29" s="391"/>
      <c r="N29" s="391"/>
    </row>
    <row r="30" spans="1:14">
      <c r="A30" s="391"/>
      <c r="B30" s="391"/>
      <c r="C30" s="391"/>
      <c r="D30" s="391"/>
      <c r="E30" s="391"/>
      <c r="F30" s="391"/>
      <c r="G30" s="391"/>
      <c r="H30" s="391"/>
      <c r="I30" s="391"/>
      <c r="J30" s="391"/>
      <c r="K30" s="391"/>
      <c r="L30" s="391"/>
      <c r="M30" s="391"/>
      <c r="N30" s="391"/>
    </row>
    <row r="31" spans="1:14">
      <c r="A31" s="391"/>
      <c r="B31" s="391"/>
      <c r="C31" s="391"/>
      <c r="D31" s="391"/>
      <c r="E31" s="391"/>
      <c r="F31" s="391"/>
      <c r="G31" s="391"/>
      <c r="H31" s="391"/>
      <c r="I31" s="391"/>
      <c r="J31" s="391"/>
      <c r="K31" s="391"/>
      <c r="L31" s="391"/>
      <c r="M31" s="391"/>
      <c r="N31" s="391"/>
    </row>
    <row r="32" spans="1:14">
      <c r="A32" s="391"/>
      <c r="B32" s="391"/>
      <c r="C32" s="391"/>
      <c r="D32" s="391"/>
      <c r="E32" s="391"/>
      <c r="F32" s="391"/>
      <c r="G32" s="391"/>
      <c r="H32" s="391"/>
      <c r="I32" s="391"/>
      <c r="J32" s="391"/>
      <c r="K32" s="391"/>
      <c r="L32" s="391"/>
      <c r="M32" s="391"/>
      <c r="N32" s="391"/>
    </row>
    <row r="33" spans="2:14">
      <c r="B33" s="391"/>
      <c r="C33" s="391"/>
      <c r="D33" s="391"/>
      <c r="E33" s="391"/>
      <c r="F33" s="391"/>
      <c r="G33" s="391"/>
      <c r="H33" s="391"/>
      <c r="I33" s="391"/>
      <c r="J33" s="391"/>
      <c r="K33" s="391"/>
      <c r="L33" s="391"/>
      <c r="M33" s="391"/>
      <c r="N33" s="391"/>
    </row>
    <row r="34" spans="2:14">
      <c r="B34" s="391"/>
      <c r="C34" s="391"/>
      <c r="D34" s="391"/>
      <c r="E34" s="391"/>
      <c r="F34" s="391"/>
      <c r="G34" s="391"/>
      <c r="H34" s="391"/>
      <c r="I34" s="391"/>
      <c r="J34" s="391"/>
      <c r="K34" s="391"/>
      <c r="L34" s="391"/>
      <c r="M34" s="391"/>
      <c r="N34" s="391"/>
    </row>
    <row r="35" spans="2:14">
      <c r="B35" s="391"/>
      <c r="C35" s="391"/>
      <c r="D35" s="391"/>
      <c r="E35" s="391"/>
      <c r="F35" s="391"/>
      <c r="G35" s="391"/>
      <c r="H35" s="391"/>
      <c r="I35" s="391"/>
      <c r="J35" s="391"/>
      <c r="K35" s="391"/>
      <c r="L35" s="391"/>
      <c r="M35" s="391"/>
      <c r="N35" s="391"/>
    </row>
    <row r="36" spans="2:14">
      <c r="B36" s="391"/>
      <c r="C36" s="391"/>
      <c r="D36" s="391"/>
      <c r="E36" s="391"/>
      <c r="F36" s="391"/>
      <c r="G36" s="391"/>
      <c r="H36" s="391"/>
      <c r="I36" s="391"/>
      <c r="J36" s="391"/>
      <c r="K36" s="391"/>
      <c r="L36" s="391"/>
      <c r="M36" s="391"/>
      <c r="N36" s="391"/>
    </row>
    <row r="37" spans="2:14">
      <c r="B37" s="391"/>
      <c r="C37" s="391"/>
      <c r="D37" s="391"/>
      <c r="E37" s="391"/>
      <c r="F37" s="391"/>
      <c r="G37" s="391"/>
      <c r="H37" s="391"/>
      <c r="I37" s="391"/>
      <c r="J37" s="391"/>
      <c r="K37" s="391"/>
      <c r="L37" s="391"/>
      <c r="M37" s="391"/>
      <c r="N37" s="391"/>
    </row>
    <row r="38" spans="2:14">
      <c r="B38" s="391"/>
      <c r="C38" s="391"/>
      <c r="D38" s="391"/>
      <c r="E38" s="391"/>
      <c r="F38" s="391"/>
      <c r="G38" s="391"/>
      <c r="H38" s="391"/>
      <c r="I38" s="391"/>
      <c r="J38" s="391"/>
      <c r="K38" s="391"/>
      <c r="L38" s="391"/>
      <c r="M38" s="391"/>
      <c r="N38" s="391"/>
    </row>
    <row r="39" spans="2:14">
      <c r="B39" s="391"/>
      <c r="C39" s="391"/>
      <c r="D39" s="391"/>
      <c r="E39" s="391"/>
      <c r="F39" s="391"/>
      <c r="G39" s="391"/>
      <c r="H39" s="391"/>
      <c r="I39" s="391"/>
      <c r="J39" s="391"/>
      <c r="K39" s="391"/>
      <c r="L39" s="391"/>
      <c r="M39" s="391"/>
      <c r="N39" s="391"/>
    </row>
    <row r="40" spans="2:14">
      <c r="B40" s="391"/>
      <c r="C40" s="391"/>
      <c r="D40" s="391"/>
      <c r="E40" s="391"/>
      <c r="F40" s="391"/>
      <c r="G40" s="391"/>
      <c r="H40" s="391"/>
      <c r="I40" s="391"/>
      <c r="J40" s="391"/>
      <c r="K40" s="391"/>
      <c r="L40" s="391"/>
      <c r="M40" s="391"/>
      <c r="N40" s="391"/>
    </row>
    <row r="41" spans="2:14">
      <c r="B41" s="391"/>
      <c r="C41" s="391"/>
      <c r="D41" s="391"/>
      <c r="E41" s="391"/>
      <c r="F41" s="391"/>
      <c r="G41" s="391"/>
      <c r="H41" s="391"/>
      <c r="I41" s="391"/>
      <c r="J41" s="391"/>
      <c r="K41" s="391"/>
      <c r="L41" s="391"/>
      <c r="M41" s="391"/>
      <c r="N41" s="391"/>
    </row>
    <row r="42" spans="2:14">
      <c r="B42" s="391"/>
      <c r="C42" s="391"/>
      <c r="D42" s="391"/>
      <c r="E42" s="391"/>
      <c r="F42" s="391"/>
      <c r="G42" s="391"/>
      <c r="H42" s="391"/>
      <c r="I42" s="391"/>
      <c r="J42" s="391"/>
      <c r="K42" s="391"/>
      <c r="L42" s="391"/>
      <c r="M42" s="391"/>
      <c r="N42" s="391"/>
    </row>
    <row r="43" spans="2:14">
      <c r="B43" s="391"/>
      <c r="C43" s="391"/>
      <c r="D43" s="391"/>
      <c r="E43" s="391"/>
      <c r="F43" s="391"/>
      <c r="G43" s="391"/>
      <c r="H43" s="391"/>
      <c r="I43" s="391"/>
      <c r="J43" s="391"/>
      <c r="K43" s="391"/>
      <c r="L43" s="391"/>
      <c r="M43" s="391"/>
      <c r="N43" s="391"/>
    </row>
    <row r="44" spans="2:14">
      <c r="B44" s="391"/>
      <c r="C44" s="391"/>
      <c r="D44" s="391"/>
      <c r="E44" s="391"/>
      <c r="F44" s="391"/>
      <c r="G44" s="391"/>
      <c r="H44" s="391"/>
      <c r="I44" s="391"/>
      <c r="J44" s="391"/>
      <c r="K44" s="391"/>
      <c r="L44" s="391"/>
      <c r="M44" s="391"/>
      <c r="N44" s="391"/>
    </row>
    <row r="45" spans="2:14">
      <c r="B45" s="391"/>
      <c r="C45" s="391"/>
      <c r="D45" s="391"/>
      <c r="E45" s="391"/>
      <c r="F45" s="391"/>
      <c r="G45" s="391"/>
      <c r="H45" s="391"/>
      <c r="I45" s="391"/>
      <c r="J45" s="391"/>
      <c r="K45" s="391"/>
      <c r="L45" s="391"/>
      <c r="M45" s="391"/>
      <c r="N45" s="391"/>
    </row>
    <row r="46" spans="2:14">
      <c r="B46" s="391"/>
      <c r="C46" s="391"/>
      <c r="D46" s="391"/>
      <c r="E46" s="391"/>
      <c r="F46" s="391"/>
      <c r="G46" s="391"/>
      <c r="H46" s="391"/>
      <c r="I46" s="391"/>
      <c r="J46" s="391"/>
      <c r="K46" s="391"/>
      <c r="L46" s="391"/>
      <c r="M46" s="391"/>
      <c r="N46" s="391"/>
    </row>
    <row r="47" spans="2:14">
      <c r="B47" s="391"/>
      <c r="C47" s="391"/>
      <c r="D47" s="391"/>
      <c r="E47" s="391"/>
      <c r="F47" s="391"/>
      <c r="G47" s="391"/>
      <c r="H47" s="391"/>
      <c r="I47" s="391"/>
      <c r="J47" s="391"/>
      <c r="K47" s="391"/>
      <c r="L47" s="391"/>
      <c r="M47" s="391"/>
      <c r="N47" s="391"/>
    </row>
    <row r="48" spans="2:14">
      <c r="B48" s="391"/>
      <c r="C48" s="391"/>
      <c r="D48" s="391"/>
      <c r="E48" s="391"/>
      <c r="F48" s="391"/>
      <c r="G48" s="391"/>
      <c r="H48" s="391"/>
      <c r="I48" s="391"/>
      <c r="J48" s="391"/>
      <c r="K48" s="391"/>
      <c r="L48" s="391"/>
      <c r="M48" s="391"/>
      <c r="N48" s="391"/>
    </row>
    <row r="49" spans="2:14">
      <c r="B49" s="391"/>
      <c r="C49" s="391"/>
      <c r="D49" s="391"/>
      <c r="E49" s="391"/>
      <c r="F49" s="391"/>
      <c r="G49" s="391"/>
      <c r="H49" s="391"/>
      <c r="I49" s="391"/>
      <c r="J49" s="391"/>
      <c r="K49" s="391"/>
      <c r="L49" s="391"/>
      <c r="M49" s="391"/>
      <c r="N49" s="391"/>
    </row>
    <row r="50" spans="2:14">
      <c r="B50" s="391"/>
      <c r="C50" s="391"/>
      <c r="D50" s="391"/>
      <c r="E50" s="391"/>
      <c r="F50" s="391"/>
      <c r="G50" s="391"/>
      <c r="H50" s="391"/>
      <c r="I50" s="391"/>
      <c r="J50" s="391"/>
      <c r="K50" s="391"/>
      <c r="L50" s="391"/>
      <c r="M50" s="391"/>
      <c r="N50" s="391"/>
    </row>
    <row r="51" spans="2:14">
      <c r="B51" s="391"/>
      <c r="C51" s="391"/>
      <c r="D51" s="391"/>
      <c r="E51" s="391"/>
      <c r="F51" s="391"/>
      <c r="G51" s="391"/>
      <c r="H51" s="391"/>
      <c r="I51" s="391"/>
      <c r="J51" s="391"/>
      <c r="K51" s="391"/>
      <c r="L51" s="391"/>
      <c r="M51" s="391"/>
      <c r="N51" s="391"/>
    </row>
    <row r="52" spans="2:14">
      <c r="B52" s="391"/>
      <c r="C52" s="391"/>
      <c r="D52" s="391"/>
      <c r="E52" s="391"/>
      <c r="F52" s="391"/>
      <c r="G52" s="391"/>
      <c r="H52" s="391"/>
      <c r="I52" s="391"/>
      <c r="J52" s="391"/>
      <c r="K52" s="391"/>
      <c r="L52" s="391"/>
      <c r="M52" s="391"/>
      <c r="N52" s="391"/>
    </row>
    <row r="53" spans="2:14">
      <c r="B53" s="391"/>
      <c r="C53" s="391"/>
      <c r="D53" s="391"/>
      <c r="E53" s="391"/>
      <c r="F53" s="391"/>
      <c r="G53" s="391"/>
      <c r="H53" s="391"/>
      <c r="I53" s="391"/>
      <c r="J53" s="391"/>
      <c r="K53" s="391"/>
      <c r="L53" s="391"/>
      <c r="M53" s="391"/>
      <c r="N53" s="391"/>
    </row>
    <row r="54" spans="2:14">
      <c r="B54" s="391"/>
      <c r="C54" s="391"/>
      <c r="D54" s="391"/>
      <c r="E54" s="391"/>
      <c r="F54" s="391"/>
      <c r="G54" s="391"/>
      <c r="H54" s="391"/>
      <c r="I54" s="391"/>
      <c r="J54" s="391"/>
      <c r="K54" s="391"/>
      <c r="L54" s="391"/>
      <c r="M54" s="391"/>
      <c r="N54" s="391"/>
    </row>
    <row r="55" spans="2:14">
      <c r="B55" s="391"/>
      <c r="C55" s="391"/>
      <c r="D55" s="391"/>
      <c r="E55" s="391"/>
      <c r="F55" s="391"/>
      <c r="G55" s="391"/>
      <c r="H55" s="391"/>
      <c r="I55" s="391"/>
      <c r="J55" s="391"/>
      <c r="K55" s="391"/>
      <c r="L55" s="391"/>
      <c r="M55" s="391"/>
      <c r="N55" s="391"/>
    </row>
    <row r="56" spans="2:14">
      <c r="B56" s="391"/>
      <c r="C56" s="391"/>
      <c r="D56" s="391"/>
      <c r="E56" s="391"/>
      <c r="F56" s="391"/>
      <c r="G56" s="391"/>
      <c r="H56" s="391"/>
      <c r="I56" s="391"/>
      <c r="J56" s="391"/>
      <c r="K56" s="391"/>
      <c r="L56" s="391"/>
      <c r="M56" s="391"/>
      <c r="N56" s="391"/>
    </row>
    <row r="57" spans="2:14">
      <c r="B57" s="391"/>
      <c r="C57" s="391"/>
      <c r="D57" s="391"/>
      <c r="E57" s="391"/>
      <c r="F57" s="391"/>
      <c r="G57" s="391"/>
      <c r="H57" s="391"/>
      <c r="I57" s="391"/>
      <c r="J57" s="391"/>
      <c r="K57" s="391"/>
      <c r="L57" s="391"/>
      <c r="M57" s="391"/>
      <c r="N57" s="391"/>
    </row>
    <row r="58" spans="2:14">
      <c r="B58" s="391"/>
      <c r="C58" s="391"/>
      <c r="D58" s="391"/>
      <c r="E58" s="391"/>
      <c r="F58" s="391"/>
      <c r="G58" s="391"/>
      <c r="H58" s="391"/>
      <c r="I58" s="391"/>
      <c r="J58" s="391"/>
      <c r="K58" s="391"/>
      <c r="L58" s="391"/>
      <c r="M58" s="391"/>
      <c r="N58" s="391"/>
    </row>
    <row r="59" spans="2:14">
      <c r="B59" s="391"/>
      <c r="C59" s="391"/>
      <c r="D59" s="391"/>
      <c r="E59" s="391"/>
      <c r="F59" s="391"/>
      <c r="G59" s="391"/>
      <c r="H59" s="391"/>
      <c r="I59" s="391"/>
      <c r="J59" s="391"/>
      <c r="K59" s="391"/>
      <c r="L59" s="391"/>
      <c r="M59" s="391"/>
      <c r="N59" s="391"/>
    </row>
    <row r="60" spans="2:14">
      <c r="B60" s="391"/>
      <c r="C60" s="391"/>
      <c r="D60" s="391"/>
      <c r="E60" s="391"/>
      <c r="F60" s="391"/>
      <c r="G60" s="391"/>
      <c r="H60" s="391"/>
      <c r="I60" s="391"/>
      <c r="J60" s="391"/>
      <c r="K60" s="391"/>
      <c r="L60" s="391"/>
      <c r="M60" s="391"/>
      <c r="N60" s="391"/>
    </row>
    <row r="61" spans="2:14">
      <c r="B61" s="391"/>
      <c r="C61" s="391"/>
      <c r="D61" s="391"/>
      <c r="E61" s="391"/>
      <c r="F61" s="391"/>
      <c r="G61" s="391"/>
      <c r="H61" s="391"/>
      <c r="I61" s="391"/>
      <c r="J61" s="391"/>
      <c r="K61" s="391"/>
      <c r="L61" s="391"/>
      <c r="M61" s="391"/>
      <c r="N61" s="391"/>
    </row>
    <row r="62" spans="2:14">
      <c r="B62" s="391"/>
      <c r="C62" s="391"/>
      <c r="D62" s="391"/>
      <c r="E62" s="391"/>
      <c r="F62" s="391"/>
      <c r="G62" s="391"/>
      <c r="H62" s="391"/>
      <c r="I62" s="391"/>
      <c r="J62" s="391"/>
      <c r="K62" s="391"/>
      <c r="L62" s="391"/>
      <c r="M62" s="391"/>
      <c r="N62" s="391"/>
    </row>
    <row r="63" spans="2:14">
      <c r="B63" s="391"/>
      <c r="C63" s="391"/>
      <c r="D63" s="391"/>
      <c r="E63" s="391"/>
      <c r="F63" s="391"/>
      <c r="G63" s="391"/>
      <c r="H63" s="391"/>
      <c r="I63" s="391"/>
      <c r="J63" s="391"/>
      <c r="K63" s="391"/>
      <c r="L63" s="391"/>
      <c r="M63" s="391"/>
      <c r="N63" s="391"/>
    </row>
    <row r="64" spans="2:14">
      <c r="B64" s="391"/>
      <c r="C64" s="391"/>
      <c r="D64" s="391"/>
      <c r="E64" s="391"/>
      <c r="F64" s="391"/>
      <c r="G64" s="391"/>
      <c r="H64" s="391"/>
      <c r="I64" s="391"/>
      <c r="J64" s="391"/>
      <c r="K64" s="391"/>
      <c r="L64" s="391"/>
      <c r="M64" s="391"/>
      <c r="N64" s="391"/>
    </row>
  </sheetData>
  <mergeCells count="7">
    <mergeCell ref="B17:M17"/>
    <mergeCell ref="G4:H4"/>
    <mergeCell ref="J4:M4"/>
    <mergeCell ref="B13:M13"/>
    <mergeCell ref="B14:M14"/>
    <mergeCell ref="B15:M15"/>
    <mergeCell ref="B16:M16"/>
  </mergeCells>
  <conditionalFormatting sqref="C12">
    <cfRule type="expression" dxfId="12" priority="17" stopIfTrue="1">
      <formula>NOT(ISERROR(SEARCH("minim
(care prevede Limita Specificație)",C12)))</formula>
    </cfRule>
    <cfRule type="expression" dxfId="11" priority="18" stopIfTrue="1">
      <formula>NOT(ISERROR(SEARCH("maxim
(care prevede Limita Specificație)",C12)))</formula>
    </cfRule>
  </conditionalFormatting>
  <dataValidations count="1">
    <dataValidation type="list" allowBlank="1" showInputMessage="1" showErrorMessage="1" sqref="I5:I10" xr:uid="{028D3545-E095-4EC0-B5C4-F7BF2C810B82}">
      <formula1>ia_in_considerare_incertitudinea_de_masurare__WIM</formula1>
    </dataValidation>
  </dataValidations>
  <hyperlinks>
    <hyperlink ref="B2" location="Cuprins!A1" display="Cuprins!A1" xr:uid="{1594EB80-43C5-47B6-951C-27AD314F81E7}"/>
  </hyperlinks>
  <pageMargins left="0.25" right="0.25" top="0.75" bottom="0.90625000000000011" header="0.30000000000000004" footer="0.30000000000000004"/>
  <pageSetup paperSize="9" scale="75" fitToWidth="0" fitToHeight="0" orientation="landscape" r:id="rId1"/>
  <headerFooter>
    <oddHeader>&amp;L&amp;"-,Bold"Chimie si radioactivitate&amp;C&amp;"-,Bold"Matricea de corespondență a regulilor de decizie aplicate 
pentru încercările efectate de către IISPV</oddHeader>
    <oddFooter>&amp;L&amp;8Rez. = Rezultat analiza
"&lt;" = mai mic
"&gt;" = mai mare
"≥" = mai mare s-au egal
"≤" = mai mic sau egal&amp;CCod F4-PG13                                                     Ed I Rev 01 / Data 08.03.2021   &amp;RPag.&amp;P din &amp;N</odd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59C2D5-2482-4365-A338-1FC9569C9580}">
  <dimension ref="A1:N62"/>
  <sheetViews>
    <sheetView view="pageLayout" zoomScaleNormal="100" workbookViewId="0">
      <selection activeCell="B2" sqref="B2"/>
    </sheetView>
  </sheetViews>
  <sheetFormatPr defaultRowHeight="15"/>
  <cols>
    <col min="1" max="1" width="27.42578125" style="26" customWidth="1"/>
    <col min="2" max="2" width="14.85546875" style="26" customWidth="1"/>
    <col min="3" max="3" width="20.28515625" style="26" customWidth="1"/>
    <col min="4" max="4" width="14.28515625" style="26" customWidth="1"/>
    <col min="5" max="5" width="11.42578125" style="26" customWidth="1"/>
    <col min="6" max="6" width="6.5703125" style="26" customWidth="1"/>
    <col min="7" max="7" width="10.42578125" style="26" customWidth="1"/>
    <col min="8" max="8" width="2.85546875" style="26" customWidth="1"/>
    <col min="9" max="9" width="13.85546875" style="26" customWidth="1"/>
    <col min="10" max="10" width="13.42578125" style="26" customWidth="1"/>
    <col min="11" max="11" width="11.140625" style="26" customWidth="1"/>
    <col min="12" max="12" width="13.7109375" style="26" customWidth="1"/>
    <col min="13" max="13" width="11.5703125" style="26" customWidth="1"/>
    <col min="14" max="14" width="9.7109375" style="26" customWidth="1"/>
    <col min="15" max="15" width="25.5703125" style="26" customWidth="1"/>
    <col min="16" max="16" width="14.7109375" style="26" customWidth="1"/>
    <col min="17" max="17" width="9.140625" style="26" customWidth="1"/>
    <col min="18" max="16384" width="9.140625" style="26"/>
  </cols>
  <sheetData>
    <row r="1" spans="1:14">
      <c r="A1" s="26" t="s">
        <v>726</v>
      </c>
      <c r="I1" s="27" t="s">
        <v>109</v>
      </c>
      <c r="J1" s="28"/>
      <c r="K1" s="28" t="s">
        <v>110</v>
      </c>
      <c r="L1" s="28" t="s">
        <v>708</v>
      </c>
    </row>
    <row r="2" spans="1:14" ht="15.75" thickBot="1">
      <c r="A2" s="26" t="s">
        <v>112</v>
      </c>
      <c r="B2" s="29" t="s">
        <v>113</v>
      </c>
      <c r="I2" s="30" t="s">
        <v>114</v>
      </c>
      <c r="J2" s="31"/>
      <c r="K2" s="32" t="s">
        <v>115</v>
      </c>
      <c r="L2" s="30"/>
    </row>
    <row r="3" spans="1:14" ht="15.75" thickBot="1">
      <c r="A3" s="33" t="s">
        <v>116</v>
      </c>
      <c r="B3" s="34"/>
      <c r="C3" s="35" t="s">
        <v>117</v>
      </c>
      <c r="D3" s="35"/>
      <c r="E3" s="36"/>
      <c r="F3" s="37"/>
      <c r="G3" s="38"/>
      <c r="H3" s="39"/>
      <c r="I3" s="40" t="s">
        <v>118</v>
      </c>
      <c r="J3" s="39"/>
      <c r="K3" s="39"/>
      <c r="L3" s="39"/>
      <c r="M3" s="39"/>
      <c r="N3" s="41"/>
    </row>
    <row r="4" spans="1:14" ht="63.75" customHeight="1" thickBot="1">
      <c r="A4" s="396" t="s">
        <v>2</v>
      </c>
      <c r="B4" s="396" t="s">
        <v>119</v>
      </c>
      <c r="C4" s="42" t="s">
        <v>120</v>
      </c>
      <c r="D4" s="43" t="s">
        <v>121</v>
      </c>
      <c r="E4" s="43" t="s">
        <v>122</v>
      </c>
      <c r="F4" s="44" t="s">
        <v>123</v>
      </c>
      <c r="G4" s="402" t="s">
        <v>124</v>
      </c>
      <c r="H4" s="402"/>
      <c r="I4" s="396" t="s">
        <v>125</v>
      </c>
      <c r="J4" s="403" t="s">
        <v>126</v>
      </c>
      <c r="K4" s="403"/>
      <c r="L4" s="403"/>
      <c r="M4" s="403"/>
      <c r="N4" s="45" t="s">
        <v>127</v>
      </c>
    </row>
    <row r="5" spans="1:14" ht="79.5" customHeight="1" thickBot="1">
      <c r="A5" s="23" t="s">
        <v>727</v>
      </c>
      <c r="B5" s="22" t="s">
        <v>620</v>
      </c>
      <c r="C5" s="47" t="s">
        <v>710</v>
      </c>
      <c r="D5" s="89" t="s">
        <v>711</v>
      </c>
      <c r="E5" s="58" t="s">
        <v>712</v>
      </c>
      <c r="F5" s="156"/>
      <c r="G5" s="14" t="s">
        <v>141</v>
      </c>
      <c r="H5" s="45" t="s">
        <v>133</v>
      </c>
      <c r="I5" s="149" t="s">
        <v>183</v>
      </c>
      <c r="J5" s="45" t="str">
        <f>IF(E5="Negativa/ Pozitiva","Negativa=&gt; Indeplineste cerintele specificate")</f>
        <v>Negativa=&gt; Indeplineste cerintele specificate</v>
      </c>
      <c r="K5" s="45" t="str">
        <f>IF(E5="Negativa/ Pozitiva","Pozitiva=&gt;  Nu indeplineste cerintele specificate")</f>
        <v>Pozitiva=&gt;  Nu indeplineste cerintele specificate</v>
      </c>
      <c r="L5" s="148" t="s">
        <v>141</v>
      </c>
      <c r="M5" s="45" t="str">
        <f>IF(C5="Nu exista","Neaplicabil ptr. ca nu exista limita de specificatie","x")</f>
        <v>x</v>
      </c>
      <c r="N5" s="45"/>
    </row>
    <row r="6" spans="1:14" ht="81" customHeight="1" thickBot="1">
      <c r="A6" s="23" t="s">
        <v>727</v>
      </c>
      <c r="B6" s="22" t="s">
        <v>620</v>
      </c>
      <c r="C6" s="47" t="s">
        <v>713</v>
      </c>
      <c r="D6" s="89" t="s">
        <v>714</v>
      </c>
      <c r="E6" s="58" t="s">
        <v>712</v>
      </c>
      <c r="F6" s="156"/>
      <c r="G6" s="14" t="s">
        <v>141</v>
      </c>
      <c r="H6" s="45" t="s">
        <v>133</v>
      </c>
      <c r="I6" s="149" t="s">
        <v>183</v>
      </c>
      <c r="J6" s="45" t="str">
        <f>IF(E6="Negativa/ Pozitiva","Negativa=&gt; Indeplineste cerintele specificate")</f>
        <v>Negativa=&gt; Indeplineste cerintele specificate</v>
      </c>
      <c r="K6" s="45" t="str">
        <f>IF(E6="Negativa/ Pozitiva","Pozitiva=&gt;  Nu indeplineste cerintele specificate")</f>
        <v>Pozitiva=&gt;  Nu indeplineste cerintele specificate</v>
      </c>
      <c r="L6" s="148" t="s">
        <v>141</v>
      </c>
      <c r="M6" s="45" t="str">
        <f>IF(C6="Nu exista","Neaplicabil ptr. ca nu exista limita de specificatie","x")</f>
        <v>x</v>
      </c>
      <c r="N6" s="45"/>
    </row>
    <row r="7" spans="1:14" ht="76.5" customHeight="1" thickBot="1">
      <c r="A7" s="23" t="s">
        <v>727</v>
      </c>
      <c r="B7" s="22" t="s">
        <v>620</v>
      </c>
      <c r="C7" s="47" t="s">
        <v>715</v>
      </c>
      <c r="D7" s="89" t="s">
        <v>716</v>
      </c>
      <c r="E7" s="58" t="s">
        <v>712</v>
      </c>
      <c r="F7" s="156"/>
      <c r="G7" s="14" t="s">
        <v>141</v>
      </c>
      <c r="H7" s="45" t="s">
        <v>133</v>
      </c>
      <c r="I7" s="149" t="s">
        <v>183</v>
      </c>
      <c r="J7" s="45" t="str">
        <f>IF(E7="Negativa/ Pozitiva","Negativa=&gt; Indeplineste cerintele specificate")</f>
        <v>Negativa=&gt; Indeplineste cerintele specificate</v>
      </c>
      <c r="K7" s="45" t="str">
        <f>IF(E7="Negativa/ Pozitiva","Pozitiva=&gt;  Nu indeplineste cerintele specificate")</f>
        <v>Pozitiva=&gt;  Nu indeplineste cerintele specificate</v>
      </c>
      <c r="L7" s="148" t="s">
        <v>141</v>
      </c>
      <c r="M7" s="45" t="str">
        <f>IF(C7="Nu exista","Neaplicabil ptr. ca nu exista limita de specificatie","x")</f>
        <v>x</v>
      </c>
      <c r="N7" s="45"/>
    </row>
    <row r="8" spans="1:14" ht="71.25" customHeight="1" thickBot="1">
      <c r="A8" s="23" t="s">
        <v>727</v>
      </c>
      <c r="B8" s="22" t="s">
        <v>620</v>
      </c>
      <c r="C8" s="47" t="s">
        <v>139</v>
      </c>
      <c r="D8" s="89" t="s">
        <v>725</v>
      </c>
      <c r="E8" s="58" t="s">
        <v>141</v>
      </c>
      <c r="F8" s="156"/>
      <c r="G8" s="14" t="s">
        <v>141</v>
      </c>
      <c r="H8" s="45" t="s">
        <v>133</v>
      </c>
      <c r="I8" s="149" t="s">
        <v>142</v>
      </c>
      <c r="J8" s="45" t="s">
        <v>142</v>
      </c>
      <c r="K8" s="45" t="s">
        <v>142</v>
      </c>
      <c r="L8" s="45" t="s">
        <v>142</v>
      </c>
      <c r="M8" s="45" t="str">
        <f>IF(C8="Nu exista","Neaplicabil ptr. ca nu exista limita de specificatie","x")</f>
        <v>Neaplicabil ptr. ca nu exista limita de specificatie</v>
      </c>
      <c r="N8" s="45"/>
    </row>
    <row r="9" spans="1:14" ht="15.75" thickBot="1">
      <c r="A9" s="391"/>
      <c r="B9" s="391"/>
      <c r="C9" s="391"/>
      <c r="D9" s="391"/>
      <c r="E9" s="391"/>
      <c r="F9" s="391"/>
      <c r="G9" s="391"/>
      <c r="H9" s="391"/>
      <c r="I9" s="391"/>
      <c r="J9" s="391"/>
      <c r="K9" s="391"/>
      <c r="L9" s="391"/>
      <c r="M9" s="391"/>
      <c r="N9" s="391"/>
    </row>
    <row r="10" spans="1:14" ht="15.75" thickBot="1">
      <c r="A10" s="14" t="s">
        <v>144</v>
      </c>
    </row>
    <row r="11" spans="1:14" ht="15.75" thickBot="1">
      <c r="A11" s="56" t="s">
        <v>145</v>
      </c>
      <c r="B11" s="404" t="s">
        <v>146</v>
      </c>
      <c r="C11" s="404"/>
      <c r="D11" s="404"/>
      <c r="E11" s="404"/>
      <c r="F11" s="404"/>
      <c r="G11" s="404"/>
      <c r="H11" s="404"/>
      <c r="I11" s="404"/>
      <c r="J11" s="404"/>
      <c r="K11" s="404"/>
      <c r="L11" s="404"/>
      <c r="M11" s="404"/>
    </row>
    <row r="12" spans="1:14" ht="15.75" thickBot="1">
      <c r="A12" s="14" t="s">
        <v>147</v>
      </c>
      <c r="B12" s="404" t="s">
        <v>148</v>
      </c>
      <c r="C12" s="404"/>
      <c r="D12" s="404"/>
      <c r="E12" s="404"/>
      <c r="F12" s="404"/>
      <c r="G12" s="404"/>
      <c r="H12" s="404"/>
      <c r="I12" s="404"/>
      <c r="J12" s="404"/>
      <c r="K12" s="404"/>
      <c r="L12" s="404"/>
      <c r="M12" s="404"/>
    </row>
    <row r="13" spans="1:14" ht="15.75" thickBot="1">
      <c r="A13" s="14" t="s">
        <v>602</v>
      </c>
      <c r="B13" s="404" t="s">
        <v>721</v>
      </c>
      <c r="C13" s="404"/>
      <c r="D13" s="404"/>
      <c r="E13" s="404"/>
      <c r="F13" s="404"/>
      <c r="G13" s="404"/>
      <c r="H13" s="404"/>
      <c r="I13" s="404"/>
      <c r="J13" s="404"/>
      <c r="K13" s="404"/>
      <c r="L13" s="404"/>
      <c r="M13" s="404"/>
    </row>
    <row r="14" spans="1:14" ht="15.75" thickBot="1">
      <c r="A14" s="14"/>
      <c r="B14" s="401"/>
      <c r="C14" s="401"/>
      <c r="D14" s="401"/>
      <c r="E14" s="401"/>
      <c r="F14" s="401"/>
      <c r="G14" s="401"/>
      <c r="H14" s="401"/>
      <c r="I14" s="401"/>
      <c r="J14" s="401"/>
      <c r="K14" s="401"/>
      <c r="L14" s="401"/>
      <c r="M14" s="401"/>
    </row>
    <row r="15" spans="1:14" ht="15.75" thickBot="1">
      <c r="A15" s="14"/>
      <c r="B15" s="401"/>
      <c r="C15" s="401"/>
      <c r="D15" s="401"/>
      <c r="E15" s="401"/>
      <c r="F15" s="401"/>
      <c r="G15" s="401"/>
      <c r="H15" s="401"/>
      <c r="I15" s="401"/>
      <c r="J15" s="401"/>
      <c r="K15" s="401"/>
      <c r="L15" s="401"/>
      <c r="M15" s="401"/>
    </row>
    <row r="16" spans="1:14">
      <c r="A16" s="391"/>
      <c r="B16" s="391"/>
      <c r="C16" s="391"/>
      <c r="D16" s="391"/>
      <c r="E16" s="391"/>
      <c r="F16" s="391"/>
      <c r="G16" s="391"/>
      <c r="H16" s="391"/>
      <c r="I16" s="391"/>
      <c r="J16" s="391"/>
      <c r="K16" s="391"/>
      <c r="L16" s="391"/>
      <c r="M16" s="391"/>
      <c r="N16" s="391"/>
    </row>
    <row r="17" spans="2:14">
      <c r="B17" s="391"/>
      <c r="C17" s="391"/>
      <c r="D17" s="391"/>
      <c r="E17" s="391"/>
      <c r="F17" s="391"/>
      <c r="G17" s="391"/>
      <c r="H17" s="391"/>
      <c r="I17" s="391"/>
      <c r="J17" s="391"/>
      <c r="K17" s="391"/>
      <c r="L17" s="391"/>
      <c r="M17" s="391"/>
      <c r="N17" s="391"/>
    </row>
    <row r="18" spans="2:14">
      <c r="B18" s="391"/>
      <c r="C18" s="391"/>
      <c r="D18" s="391"/>
      <c r="E18" s="391"/>
      <c r="F18" s="391"/>
      <c r="G18" s="391"/>
      <c r="H18" s="391"/>
      <c r="I18" s="391"/>
      <c r="J18" s="391"/>
      <c r="K18" s="391"/>
      <c r="L18" s="391"/>
      <c r="M18" s="391"/>
      <c r="N18" s="391"/>
    </row>
    <row r="19" spans="2:14">
      <c r="B19" s="391"/>
      <c r="C19" s="391"/>
      <c r="D19" s="391"/>
      <c r="E19" s="391"/>
      <c r="F19" s="391"/>
      <c r="G19" s="391"/>
      <c r="H19" s="391"/>
      <c r="I19" s="391"/>
      <c r="J19" s="391"/>
      <c r="K19" s="391"/>
      <c r="L19" s="391"/>
      <c r="M19" s="391"/>
      <c r="N19" s="391"/>
    </row>
    <row r="20" spans="2:14">
      <c r="B20" s="391"/>
      <c r="C20" s="391"/>
      <c r="D20" s="391"/>
      <c r="E20" s="391"/>
      <c r="F20" s="391"/>
      <c r="G20" s="391"/>
      <c r="H20" s="391"/>
      <c r="I20" s="391"/>
      <c r="J20" s="391"/>
      <c r="K20" s="391"/>
      <c r="L20" s="391"/>
      <c r="M20" s="391"/>
      <c r="N20" s="391"/>
    </row>
    <row r="21" spans="2:14">
      <c r="B21" s="391"/>
      <c r="C21" s="391"/>
      <c r="D21" s="391"/>
      <c r="E21" s="391"/>
      <c r="F21" s="391"/>
      <c r="G21" s="391"/>
      <c r="H21" s="391"/>
      <c r="I21" s="391"/>
      <c r="J21" s="391"/>
      <c r="K21" s="391"/>
      <c r="L21" s="391"/>
      <c r="M21" s="391"/>
      <c r="N21" s="391"/>
    </row>
    <row r="22" spans="2:14">
      <c r="B22" s="391"/>
      <c r="C22" s="391"/>
      <c r="D22" s="391"/>
      <c r="E22" s="391"/>
      <c r="F22" s="391"/>
      <c r="G22" s="391"/>
      <c r="H22" s="391"/>
      <c r="I22" s="391"/>
      <c r="J22" s="391"/>
      <c r="K22" s="391"/>
      <c r="L22" s="391"/>
      <c r="M22" s="391"/>
      <c r="N22" s="391"/>
    </row>
    <row r="23" spans="2:14">
      <c r="B23" s="391"/>
      <c r="C23" s="391"/>
      <c r="D23" s="391"/>
      <c r="E23" s="391"/>
      <c r="F23" s="391"/>
      <c r="G23" s="391"/>
      <c r="H23" s="391"/>
      <c r="I23" s="391"/>
      <c r="J23" s="391"/>
      <c r="K23" s="391"/>
      <c r="L23" s="391"/>
      <c r="M23" s="391"/>
      <c r="N23" s="391"/>
    </row>
    <row r="24" spans="2:14">
      <c r="B24" s="391"/>
      <c r="C24" s="391"/>
      <c r="D24" s="391"/>
      <c r="E24" s="391"/>
      <c r="F24" s="391"/>
      <c r="G24" s="391"/>
      <c r="H24" s="391"/>
      <c r="I24" s="391"/>
      <c r="J24" s="391"/>
      <c r="K24" s="391"/>
      <c r="L24" s="391"/>
      <c r="M24" s="391"/>
      <c r="N24" s="391"/>
    </row>
    <row r="25" spans="2:14">
      <c r="B25" s="391"/>
      <c r="C25" s="391"/>
      <c r="D25" s="391"/>
      <c r="E25" s="391"/>
      <c r="F25" s="391"/>
      <c r="G25" s="391"/>
      <c r="H25" s="391"/>
      <c r="I25" s="391"/>
      <c r="J25" s="391"/>
      <c r="K25" s="391"/>
      <c r="L25" s="391"/>
      <c r="M25" s="391"/>
      <c r="N25" s="391"/>
    </row>
    <row r="26" spans="2:14">
      <c r="B26" s="391"/>
      <c r="C26" s="391"/>
      <c r="D26" s="391"/>
      <c r="E26" s="391"/>
      <c r="F26" s="391"/>
      <c r="G26" s="391"/>
      <c r="H26" s="391"/>
      <c r="I26" s="391"/>
      <c r="J26" s="391"/>
      <c r="K26" s="391"/>
      <c r="L26" s="391"/>
      <c r="M26" s="391"/>
      <c r="N26" s="391"/>
    </row>
    <row r="27" spans="2:14">
      <c r="B27" s="391"/>
      <c r="C27" s="391"/>
      <c r="D27" s="391"/>
      <c r="E27" s="391"/>
      <c r="F27" s="391"/>
      <c r="G27" s="391"/>
      <c r="H27" s="391"/>
      <c r="I27" s="391"/>
      <c r="J27" s="391"/>
      <c r="K27" s="391"/>
      <c r="L27" s="391"/>
      <c r="M27" s="391"/>
      <c r="N27" s="391"/>
    </row>
    <row r="28" spans="2:14">
      <c r="B28" s="391"/>
      <c r="C28" s="391"/>
      <c r="D28" s="391"/>
      <c r="E28" s="391"/>
      <c r="F28" s="391"/>
      <c r="G28" s="391"/>
      <c r="H28" s="391"/>
      <c r="I28" s="391"/>
      <c r="J28" s="391"/>
      <c r="K28" s="391"/>
      <c r="L28" s="391"/>
      <c r="M28" s="391"/>
      <c r="N28" s="391"/>
    </row>
    <row r="29" spans="2:14">
      <c r="B29" s="391"/>
      <c r="C29" s="391"/>
      <c r="D29" s="391"/>
      <c r="E29" s="391"/>
      <c r="F29" s="391"/>
      <c r="G29" s="391"/>
      <c r="H29" s="391"/>
      <c r="I29" s="391"/>
      <c r="J29" s="391"/>
      <c r="K29" s="391"/>
      <c r="L29" s="391"/>
      <c r="M29" s="391"/>
      <c r="N29" s="391"/>
    </row>
    <row r="30" spans="2:14">
      <c r="B30" s="391"/>
      <c r="C30" s="391"/>
      <c r="D30" s="391"/>
      <c r="E30" s="391"/>
      <c r="F30" s="391"/>
      <c r="G30" s="391"/>
      <c r="H30" s="391"/>
      <c r="I30" s="391"/>
      <c r="J30" s="391"/>
      <c r="K30" s="391"/>
      <c r="L30" s="391"/>
      <c r="M30" s="391"/>
      <c r="N30" s="391"/>
    </row>
    <row r="31" spans="2:14">
      <c r="B31" s="391"/>
      <c r="C31" s="391"/>
      <c r="D31" s="391"/>
      <c r="E31" s="391"/>
      <c r="F31" s="391"/>
      <c r="G31" s="391"/>
      <c r="H31" s="391"/>
      <c r="I31" s="391"/>
      <c r="J31" s="391"/>
      <c r="K31" s="391"/>
      <c r="L31" s="391"/>
      <c r="M31" s="391"/>
      <c r="N31" s="391"/>
    </row>
    <row r="32" spans="2:14">
      <c r="B32" s="391"/>
      <c r="C32" s="391"/>
      <c r="D32" s="391"/>
      <c r="E32" s="391"/>
      <c r="F32" s="391"/>
      <c r="G32" s="391"/>
      <c r="H32" s="391"/>
      <c r="I32" s="391"/>
      <c r="J32" s="391"/>
      <c r="K32" s="391"/>
      <c r="L32" s="391"/>
      <c r="M32" s="391"/>
      <c r="N32" s="391"/>
    </row>
    <row r="33" spans="2:14">
      <c r="B33" s="391"/>
      <c r="C33" s="391"/>
      <c r="D33" s="391"/>
      <c r="E33" s="391"/>
      <c r="F33" s="391"/>
      <c r="G33" s="391"/>
      <c r="H33" s="391"/>
      <c r="I33" s="391"/>
      <c r="J33" s="391"/>
      <c r="K33" s="391"/>
      <c r="L33" s="391"/>
      <c r="M33" s="391"/>
      <c r="N33" s="391"/>
    </row>
    <row r="34" spans="2:14">
      <c r="B34" s="391"/>
      <c r="C34" s="391"/>
      <c r="D34" s="391"/>
      <c r="E34" s="391"/>
      <c r="F34" s="391"/>
      <c r="G34" s="391"/>
      <c r="H34" s="391"/>
      <c r="I34" s="391"/>
      <c r="J34" s="391"/>
      <c r="K34" s="391"/>
      <c r="L34" s="391"/>
      <c r="M34" s="391"/>
      <c r="N34" s="391"/>
    </row>
    <row r="35" spans="2:14">
      <c r="B35" s="391"/>
      <c r="C35" s="391"/>
      <c r="D35" s="391"/>
      <c r="E35" s="391"/>
      <c r="F35" s="391"/>
      <c r="G35" s="391"/>
      <c r="H35" s="391"/>
      <c r="I35" s="391"/>
      <c r="J35" s="391"/>
      <c r="K35" s="391"/>
      <c r="L35" s="391"/>
      <c r="M35" s="391"/>
      <c r="N35" s="391"/>
    </row>
    <row r="36" spans="2:14">
      <c r="B36" s="391"/>
      <c r="C36" s="391"/>
      <c r="D36" s="391"/>
      <c r="E36" s="391"/>
      <c r="F36" s="391"/>
      <c r="G36" s="391"/>
      <c r="H36" s="391"/>
      <c r="I36" s="391"/>
      <c r="J36" s="391"/>
      <c r="K36" s="391"/>
      <c r="L36" s="391"/>
      <c r="M36" s="391"/>
      <c r="N36" s="391"/>
    </row>
    <row r="37" spans="2:14">
      <c r="B37" s="391"/>
      <c r="C37" s="391"/>
      <c r="D37" s="391"/>
      <c r="E37" s="391"/>
      <c r="F37" s="391"/>
      <c r="G37" s="391"/>
      <c r="H37" s="391"/>
      <c r="I37" s="391"/>
      <c r="J37" s="391"/>
      <c r="K37" s="391"/>
      <c r="L37" s="391"/>
      <c r="M37" s="391"/>
      <c r="N37" s="391"/>
    </row>
    <row r="38" spans="2:14">
      <c r="B38" s="391"/>
      <c r="C38" s="391"/>
      <c r="D38" s="391"/>
      <c r="E38" s="391"/>
      <c r="F38" s="391"/>
      <c r="G38" s="391"/>
      <c r="H38" s="391"/>
      <c r="I38" s="391"/>
      <c r="J38" s="391"/>
      <c r="K38" s="391"/>
      <c r="L38" s="391"/>
      <c r="M38" s="391"/>
      <c r="N38" s="391"/>
    </row>
    <row r="39" spans="2:14">
      <c r="B39" s="391"/>
      <c r="C39" s="391"/>
      <c r="D39" s="391"/>
      <c r="E39" s="391"/>
      <c r="F39" s="391"/>
      <c r="G39" s="391"/>
      <c r="H39" s="391"/>
      <c r="I39" s="391"/>
      <c r="J39" s="391"/>
      <c r="K39" s="391"/>
      <c r="L39" s="391"/>
      <c r="M39" s="391"/>
      <c r="N39" s="391"/>
    </row>
    <row r="40" spans="2:14">
      <c r="B40" s="391"/>
      <c r="C40" s="391"/>
      <c r="D40" s="391"/>
      <c r="E40" s="391"/>
      <c r="F40" s="391"/>
      <c r="G40" s="391"/>
      <c r="H40" s="391"/>
      <c r="I40" s="391"/>
      <c r="J40" s="391"/>
      <c r="K40" s="391"/>
      <c r="L40" s="391"/>
      <c r="M40" s="391"/>
      <c r="N40" s="391"/>
    </row>
    <row r="41" spans="2:14">
      <c r="B41" s="391"/>
      <c r="C41" s="391"/>
      <c r="D41" s="391"/>
      <c r="E41" s="391"/>
      <c r="F41" s="391"/>
      <c r="G41" s="391"/>
      <c r="H41" s="391"/>
      <c r="I41" s="391"/>
      <c r="J41" s="391"/>
      <c r="K41" s="391"/>
      <c r="L41" s="391"/>
      <c r="M41" s="391"/>
      <c r="N41" s="391"/>
    </row>
    <row r="42" spans="2:14">
      <c r="B42" s="391"/>
      <c r="C42" s="391"/>
      <c r="D42" s="391"/>
      <c r="E42" s="391"/>
      <c r="F42" s="391"/>
      <c r="G42" s="391"/>
      <c r="H42" s="391"/>
      <c r="I42" s="391"/>
      <c r="J42" s="391"/>
      <c r="K42" s="391"/>
      <c r="L42" s="391"/>
      <c r="M42" s="391"/>
      <c r="N42" s="391"/>
    </row>
    <row r="43" spans="2:14">
      <c r="B43" s="391"/>
      <c r="C43" s="391"/>
      <c r="D43" s="391"/>
      <c r="E43" s="391"/>
      <c r="F43" s="391"/>
      <c r="G43" s="391"/>
      <c r="H43" s="391"/>
      <c r="I43" s="391"/>
      <c r="J43" s="391"/>
      <c r="K43" s="391"/>
      <c r="L43" s="391"/>
      <c r="M43" s="391"/>
      <c r="N43" s="391"/>
    </row>
    <row r="44" spans="2:14">
      <c r="B44" s="391"/>
      <c r="C44" s="391"/>
      <c r="D44" s="391"/>
      <c r="E44" s="391"/>
      <c r="F44" s="391"/>
      <c r="G44" s="391"/>
      <c r="H44" s="391"/>
      <c r="I44" s="391"/>
      <c r="J44" s="391"/>
      <c r="K44" s="391"/>
      <c r="L44" s="391"/>
      <c r="M44" s="391"/>
      <c r="N44" s="391"/>
    </row>
    <row r="45" spans="2:14">
      <c r="B45" s="391"/>
      <c r="C45" s="391"/>
      <c r="D45" s="391"/>
      <c r="E45" s="391"/>
      <c r="F45" s="391"/>
      <c r="G45" s="391"/>
      <c r="H45" s="391"/>
      <c r="I45" s="391"/>
      <c r="J45" s="391"/>
      <c r="K45" s="391"/>
      <c r="L45" s="391"/>
      <c r="M45" s="391"/>
      <c r="N45" s="391"/>
    </row>
    <row r="46" spans="2:14">
      <c r="B46" s="391"/>
      <c r="C46" s="391"/>
      <c r="D46" s="391"/>
      <c r="E46" s="391"/>
      <c r="F46" s="391"/>
      <c r="G46" s="391"/>
      <c r="H46" s="391"/>
      <c r="I46" s="391"/>
      <c r="J46" s="391"/>
      <c r="K46" s="391"/>
      <c r="L46" s="391"/>
      <c r="M46" s="391"/>
      <c r="N46" s="391"/>
    </row>
    <row r="47" spans="2:14">
      <c r="B47" s="391"/>
      <c r="C47" s="391"/>
      <c r="D47" s="391"/>
      <c r="E47" s="391"/>
      <c r="F47" s="391"/>
      <c r="G47" s="391"/>
      <c r="H47" s="391"/>
      <c r="I47" s="391"/>
      <c r="J47" s="391"/>
      <c r="K47" s="391"/>
      <c r="L47" s="391"/>
      <c r="M47" s="391"/>
      <c r="N47" s="391"/>
    </row>
    <row r="48" spans="2:14">
      <c r="B48" s="391"/>
      <c r="C48" s="391"/>
      <c r="D48" s="391"/>
      <c r="E48" s="391"/>
      <c r="F48" s="391"/>
      <c r="G48" s="391"/>
      <c r="H48" s="391"/>
      <c r="I48" s="391"/>
      <c r="J48" s="391"/>
      <c r="K48" s="391"/>
      <c r="L48" s="391"/>
      <c r="M48" s="391"/>
      <c r="N48" s="391"/>
    </row>
    <row r="49" spans="2:14">
      <c r="B49" s="391"/>
      <c r="C49" s="391"/>
      <c r="D49" s="391"/>
      <c r="E49" s="391"/>
      <c r="F49" s="391"/>
      <c r="G49" s="391"/>
      <c r="H49" s="391"/>
      <c r="I49" s="391"/>
      <c r="J49" s="391"/>
      <c r="K49" s="391"/>
      <c r="L49" s="391"/>
      <c r="M49" s="391"/>
      <c r="N49" s="391"/>
    </row>
    <row r="50" spans="2:14">
      <c r="B50" s="391"/>
      <c r="C50" s="391"/>
      <c r="D50" s="391"/>
      <c r="E50" s="391"/>
      <c r="F50" s="391"/>
      <c r="G50" s="391"/>
      <c r="H50" s="391"/>
      <c r="I50" s="391"/>
      <c r="J50" s="391"/>
      <c r="K50" s="391"/>
      <c r="L50" s="391"/>
      <c r="M50" s="391"/>
      <c r="N50" s="391"/>
    </row>
    <row r="51" spans="2:14">
      <c r="B51" s="391"/>
      <c r="C51" s="391"/>
      <c r="D51" s="391"/>
      <c r="E51" s="391"/>
      <c r="F51" s="391"/>
      <c r="G51" s="391"/>
      <c r="H51" s="391"/>
      <c r="I51" s="391"/>
      <c r="J51" s="391"/>
      <c r="K51" s="391"/>
      <c r="L51" s="391"/>
      <c r="M51" s="391"/>
      <c r="N51" s="391"/>
    </row>
    <row r="52" spans="2:14">
      <c r="B52" s="391"/>
      <c r="C52" s="391"/>
      <c r="D52" s="391"/>
      <c r="E52" s="391"/>
      <c r="F52" s="391"/>
      <c r="G52" s="391"/>
      <c r="H52" s="391"/>
      <c r="I52" s="391"/>
      <c r="J52" s="391"/>
      <c r="K52" s="391"/>
      <c r="L52" s="391"/>
      <c r="M52" s="391"/>
      <c r="N52" s="391"/>
    </row>
    <row r="53" spans="2:14">
      <c r="B53" s="391"/>
      <c r="C53" s="391"/>
      <c r="D53" s="391"/>
      <c r="E53" s="391"/>
      <c r="F53" s="391"/>
      <c r="G53" s="391"/>
      <c r="H53" s="391"/>
      <c r="I53" s="391"/>
      <c r="J53" s="391"/>
      <c r="K53" s="391"/>
      <c r="L53" s="391"/>
      <c r="M53" s="391"/>
      <c r="N53" s="391"/>
    </row>
    <row r="54" spans="2:14">
      <c r="B54" s="391"/>
      <c r="C54" s="391"/>
      <c r="D54" s="391"/>
      <c r="E54" s="391"/>
      <c r="F54" s="391"/>
      <c r="G54" s="391"/>
      <c r="H54" s="391"/>
      <c r="I54" s="391"/>
      <c r="J54" s="391"/>
      <c r="K54" s="391"/>
      <c r="L54" s="391"/>
      <c r="M54" s="391"/>
      <c r="N54" s="391"/>
    </row>
    <row r="55" spans="2:14">
      <c r="B55" s="391"/>
      <c r="C55" s="391"/>
      <c r="D55" s="391"/>
      <c r="E55" s="391"/>
      <c r="F55" s="391"/>
      <c r="G55" s="391"/>
      <c r="H55" s="391"/>
      <c r="I55" s="391"/>
      <c r="J55" s="391"/>
      <c r="K55" s="391"/>
      <c r="L55" s="391"/>
      <c r="M55" s="391"/>
      <c r="N55" s="391"/>
    </row>
    <row r="56" spans="2:14">
      <c r="B56" s="391"/>
      <c r="C56" s="391"/>
      <c r="D56" s="391"/>
      <c r="E56" s="391"/>
      <c r="F56" s="391"/>
      <c r="G56" s="391"/>
      <c r="H56" s="391"/>
      <c r="I56" s="391"/>
      <c r="J56" s="391"/>
      <c r="K56" s="391"/>
      <c r="L56" s="391"/>
      <c r="M56" s="391"/>
      <c r="N56" s="391"/>
    </row>
    <row r="57" spans="2:14">
      <c r="B57" s="391"/>
      <c r="C57" s="391"/>
      <c r="D57" s="391"/>
      <c r="E57" s="391"/>
      <c r="F57" s="391"/>
      <c r="G57" s="391"/>
      <c r="H57" s="391"/>
      <c r="I57" s="391"/>
      <c r="J57" s="391"/>
      <c r="K57" s="391"/>
      <c r="L57" s="391"/>
      <c r="M57" s="391"/>
      <c r="N57" s="391"/>
    </row>
    <row r="58" spans="2:14">
      <c r="B58" s="391"/>
      <c r="C58" s="391"/>
      <c r="D58" s="391"/>
      <c r="E58" s="391"/>
      <c r="F58" s="391"/>
      <c r="G58" s="391"/>
      <c r="H58" s="391"/>
      <c r="I58" s="391"/>
      <c r="J58" s="391"/>
      <c r="K58" s="391"/>
      <c r="L58" s="391"/>
      <c r="M58" s="391"/>
      <c r="N58" s="391"/>
    </row>
    <row r="59" spans="2:14">
      <c r="B59" s="391"/>
      <c r="C59" s="391"/>
      <c r="D59" s="391"/>
      <c r="E59" s="391"/>
      <c r="F59" s="391"/>
      <c r="G59" s="391"/>
      <c r="H59" s="391"/>
      <c r="I59" s="391"/>
      <c r="J59" s="391"/>
      <c r="K59" s="391"/>
      <c r="L59" s="391"/>
      <c r="M59" s="391"/>
      <c r="N59" s="391"/>
    </row>
    <row r="60" spans="2:14">
      <c r="B60" s="391"/>
      <c r="C60" s="391"/>
      <c r="D60" s="391"/>
      <c r="E60" s="391"/>
      <c r="F60" s="391"/>
      <c r="G60" s="391"/>
      <c r="H60" s="391"/>
      <c r="I60" s="391"/>
      <c r="J60" s="391"/>
      <c r="K60" s="391"/>
      <c r="L60" s="391"/>
      <c r="M60" s="391"/>
      <c r="N60" s="391"/>
    </row>
    <row r="61" spans="2:14">
      <c r="B61" s="391"/>
      <c r="C61" s="391"/>
      <c r="D61" s="391"/>
      <c r="E61" s="391"/>
      <c r="F61" s="391"/>
      <c r="G61" s="391"/>
      <c r="H61" s="391"/>
      <c r="I61" s="391"/>
      <c r="J61" s="391"/>
      <c r="K61" s="391"/>
      <c r="L61" s="391"/>
      <c r="M61" s="391"/>
      <c r="N61" s="391"/>
    </row>
    <row r="62" spans="2:14">
      <c r="B62" s="391"/>
      <c r="C62" s="391"/>
      <c r="D62" s="391"/>
      <c r="E62" s="391"/>
      <c r="F62" s="391"/>
      <c r="G62" s="391"/>
      <c r="H62" s="391"/>
      <c r="I62" s="391"/>
      <c r="J62" s="391"/>
      <c r="K62" s="391"/>
      <c r="L62" s="391"/>
      <c r="M62" s="391"/>
      <c r="N62" s="391"/>
    </row>
  </sheetData>
  <mergeCells count="7">
    <mergeCell ref="B15:M15"/>
    <mergeCell ref="G4:H4"/>
    <mergeCell ref="J4:M4"/>
    <mergeCell ref="B11:M11"/>
    <mergeCell ref="B12:M12"/>
    <mergeCell ref="B13:M13"/>
    <mergeCell ref="B14:M14"/>
  </mergeCells>
  <conditionalFormatting sqref="C10">
    <cfRule type="expression" dxfId="10" priority="19" stopIfTrue="1">
      <formula>NOT(ISERROR(SEARCH("minim
(care prevede Limita Specificație)",C10)))</formula>
    </cfRule>
    <cfRule type="expression" dxfId="9" priority="20" stopIfTrue="1">
      <formula>NOT(ISERROR(SEARCH("maxim
(care prevede Limita Specificație)",C10)))</formula>
    </cfRule>
  </conditionalFormatting>
  <dataValidations count="1">
    <dataValidation type="list" allowBlank="1" showInputMessage="1" showErrorMessage="1" sqref="I5:I8" xr:uid="{E95BAF5D-68C1-451E-B303-4F652797F750}">
      <formula1>ia_in_considerare_incertitudinea_de_masurare__WIM</formula1>
    </dataValidation>
  </dataValidations>
  <hyperlinks>
    <hyperlink ref="B2" location="Cuprins!A1" display="Cuprins!A1" xr:uid="{557ECB84-2CC3-44D6-9656-8A60A9B5334F}"/>
  </hyperlinks>
  <pageMargins left="0.25" right="0.25" top="0.75" bottom="0.90625000000000011" header="0.30000000000000004" footer="0.30000000000000004"/>
  <pageSetup paperSize="9" scale="75" fitToWidth="0" fitToHeight="0" orientation="landscape" r:id="rId1"/>
  <headerFooter>
    <oddHeader>&amp;L&amp;"-,Bold"Chimie si radioactivitate&amp;C&amp;"-,Bold"Matricea de corespondență a regulilor de decizie aplicate 
pentru încercările efectate de către IISPV</oddHeader>
    <oddFooter>&amp;L&amp;8Rez. = Rezultat analiza
"&lt;" = mai mic
"&gt;" = mai mare
"≥" = mai mare s-au egal
"≤" = mai mic sau egal&amp;CCod F4-PG13                                                     Ed I Rev 01 / Data 08.03.2021   &amp;RPag.&amp;P din &amp;N</odd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4FE29D-6B03-4286-8803-95854EE9833A}">
  <dimension ref="A1:N122"/>
  <sheetViews>
    <sheetView view="pageLayout" zoomScaleNormal="100" workbookViewId="0">
      <selection activeCell="A4" sqref="A4:XFD4"/>
    </sheetView>
  </sheetViews>
  <sheetFormatPr defaultRowHeight="15"/>
  <cols>
    <col min="1" max="1" width="22.140625" style="26" customWidth="1"/>
    <col min="2" max="2" width="14.85546875" style="26" customWidth="1"/>
    <col min="3" max="3" width="20.28515625" style="26" customWidth="1"/>
    <col min="4" max="4" width="12.140625" style="26" customWidth="1"/>
    <col min="5" max="5" width="10.28515625" style="26" customWidth="1"/>
    <col min="6" max="6" width="5.28515625" style="26" customWidth="1"/>
    <col min="7" max="7" width="10.42578125" style="26" customWidth="1"/>
    <col min="8" max="8" width="2.85546875" style="26" customWidth="1"/>
    <col min="9" max="9" width="12.5703125" style="26" customWidth="1"/>
    <col min="10" max="10" width="13.42578125" style="26" customWidth="1"/>
    <col min="11" max="11" width="14.5703125" style="26" customWidth="1"/>
    <col min="12" max="12" width="18.5703125" style="26" customWidth="1"/>
    <col min="13" max="13" width="11.28515625" style="55" customWidth="1"/>
    <col min="14" max="14" width="18.42578125" style="55" customWidth="1"/>
    <col min="15" max="15" width="25.5703125" style="26" customWidth="1"/>
    <col min="16" max="16" width="14.7109375" style="26" customWidth="1"/>
    <col min="17" max="17" width="9.140625" style="26" customWidth="1"/>
    <col min="18" max="16384" width="9.140625" style="26"/>
  </cols>
  <sheetData>
    <row r="1" spans="1:14">
      <c r="A1" s="26" t="s">
        <v>728</v>
      </c>
      <c r="I1" s="27" t="s">
        <v>109</v>
      </c>
      <c r="J1" s="28"/>
      <c r="K1" s="28" t="s">
        <v>110</v>
      </c>
      <c r="L1" s="59" t="s">
        <v>729</v>
      </c>
    </row>
    <row r="2" spans="1:14" ht="15.75" thickBot="1">
      <c r="A2" s="26" t="s">
        <v>112</v>
      </c>
      <c r="B2" s="29" t="s">
        <v>113</v>
      </c>
      <c r="I2" s="30" t="s">
        <v>114</v>
      </c>
      <c r="J2" s="31"/>
      <c r="K2" s="32" t="s">
        <v>115</v>
      </c>
      <c r="L2" s="30"/>
    </row>
    <row r="3" spans="1:14" ht="30.75" thickBot="1">
      <c r="A3" s="33" t="s">
        <v>116</v>
      </c>
      <c r="B3" s="34"/>
      <c r="C3" s="35" t="s">
        <v>117</v>
      </c>
      <c r="D3" s="35"/>
      <c r="E3" s="36"/>
      <c r="F3" s="37"/>
      <c r="G3" s="38"/>
      <c r="H3" s="39"/>
      <c r="I3" s="40" t="s">
        <v>118</v>
      </c>
      <c r="J3" s="39"/>
      <c r="K3" s="39"/>
      <c r="L3" s="39"/>
      <c r="M3" s="159"/>
      <c r="N3" s="109"/>
    </row>
    <row r="4" spans="1:14" ht="63.75" customHeight="1" thickBot="1">
      <c r="A4" s="396" t="s">
        <v>2</v>
      </c>
      <c r="B4" s="396" t="s">
        <v>119</v>
      </c>
      <c r="C4" s="42" t="s">
        <v>120</v>
      </c>
      <c r="D4" s="43" t="s">
        <v>121</v>
      </c>
      <c r="E4" s="43" t="s">
        <v>122</v>
      </c>
      <c r="F4" s="44" t="s">
        <v>123</v>
      </c>
      <c r="G4" s="402" t="s">
        <v>124</v>
      </c>
      <c r="H4" s="402"/>
      <c r="I4" s="396" t="s">
        <v>125</v>
      </c>
      <c r="J4" s="403" t="s">
        <v>126</v>
      </c>
      <c r="K4" s="403"/>
      <c r="L4" s="403"/>
      <c r="M4" s="403"/>
      <c r="N4" s="22" t="s">
        <v>127</v>
      </c>
    </row>
    <row r="5" spans="1:14" ht="60" customHeight="1" thickBot="1">
      <c r="A5" s="22" t="s">
        <v>730</v>
      </c>
      <c r="B5" s="22" t="s">
        <v>731</v>
      </c>
      <c r="C5" s="47" t="s">
        <v>732</v>
      </c>
      <c r="D5" s="48" t="s">
        <v>733</v>
      </c>
      <c r="E5" s="90">
        <v>50</v>
      </c>
      <c r="F5" s="50" t="s">
        <v>734</v>
      </c>
      <c r="G5" s="14">
        <v>11.37</v>
      </c>
      <c r="H5" s="45" t="s">
        <v>133</v>
      </c>
      <c r="I5" s="45" t="s">
        <v>134</v>
      </c>
      <c r="J5" s="46" t="str">
        <f>"Rez.≤"&amp;ROUND(E5-(E5)*(G5/100),2)&amp;F5 &amp;" = Indeplineste cerintele specificate"</f>
        <v>Rez.≤44,32mg/kg = Indeplineste cerintele specificate</v>
      </c>
      <c r="K5" s="46" t="str">
        <f>"Rez.&gt;"&amp;ROUND(E5+(E5)*(G5/100),2)&amp;F5&amp;" = Nu indeplineste cerintele specificate"</f>
        <v>Rez.&gt;55,69mg/kg = Nu indeplineste cerintele specificate</v>
      </c>
      <c r="L5" s="46" t="str">
        <f>ROUND((E5-(E5)*(G5/100)),3)&amp;F5&amp; " &lt; Rez. ≤ "&amp;ROUND(E5+(E5)*(G5/100),3)&amp;F5&amp;" = prezinta risc de neindeplinire cerinte specificate"</f>
        <v>44,315mg/kg &lt; Rez. ≤ 55,685mg/kg = prezinta risc de neindeplinire cerinte specificate</v>
      </c>
      <c r="M5" s="46" t="str">
        <f t="shared" ref="M5:M11" si="0">IF(C5="Nu exista","Neaplicabil ptr. ca nu exista limita de specificatie","x")</f>
        <v>x</v>
      </c>
      <c r="N5" s="46"/>
    </row>
    <row r="6" spans="1:14" ht="57.75" customHeight="1" thickBot="1">
      <c r="A6" s="22" t="s">
        <v>730</v>
      </c>
      <c r="B6" s="22" t="s">
        <v>731</v>
      </c>
      <c r="C6" s="47" t="s">
        <v>732</v>
      </c>
      <c r="D6" s="48" t="s">
        <v>735</v>
      </c>
      <c r="E6" s="90">
        <v>100</v>
      </c>
      <c r="F6" s="50" t="s">
        <v>734</v>
      </c>
      <c r="G6" s="14">
        <v>11.8</v>
      </c>
      <c r="H6" s="45" t="s">
        <v>133</v>
      </c>
      <c r="I6" s="45" t="s">
        <v>134</v>
      </c>
      <c r="J6" s="46" t="str">
        <f>"Rez.≤"&amp;ROUND(E6-(E6)*(G6/100),2)&amp;F6 &amp;" = Indeplineste cerintele specificate"</f>
        <v>Rez.≤88,2mg/kg = Indeplineste cerintele specificate</v>
      </c>
      <c r="K6" s="46" t="str">
        <f>"Rez.&gt;"&amp;ROUND(E6+(E6)*(G6/100),2)&amp;F6&amp;" = Nu indeplineste cerintele specificate"</f>
        <v>Rez.&gt;111,8mg/kg = Nu indeplineste cerintele specificate</v>
      </c>
      <c r="L6" s="46" t="str">
        <f>ROUND((E6-(E6)*(G6/100)),3)&amp;F6&amp; " &lt; Rez. ≤ "&amp;ROUND(E6+(E6)*(G6/100),3)&amp;F6&amp;" = prezinta risc de neindeplinire cerinte specificate"</f>
        <v>88,2mg/kg &lt; Rez. ≤ 111,8mg/kg = prezinta risc de neindeplinire cerinte specificate</v>
      </c>
      <c r="M6" s="46" t="str">
        <f t="shared" si="0"/>
        <v>x</v>
      </c>
      <c r="N6" s="46"/>
    </row>
    <row r="7" spans="1:14" ht="57.75" customHeight="1" thickBot="1">
      <c r="A7" s="22" t="s">
        <v>730</v>
      </c>
      <c r="B7" s="22" t="s">
        <v>731</v>
      </c>
      <c r="C7" s="47" t="s">
        <v>732</v>
      </c>
      <c r="D7" s="48" t="s">
        <v>736</v>
      </c>
      <c r="E7" s="90">
        <v>150</v>
      </c>
      <c r="F7" s="50" t="s">
        <v>734</v>
      </c>
      <c r="G7" s="14">
        <v>15.43</v>
      </c>
      <c r="H7" s="45" t="s">
        <v>133</v>
      </c>
      <c r="I7" s="45" t="s">
        <v>134</v>
      </c>
      <c r="J7" s="46" t="str">
        <f>"Rez.≤"&amp;ROUND(E7-(E7)*(G7/100),2)&amp;F7 &amp;" = Indeplineste cerintele specificate"</f>
        <v>Rez.≤126,86mg/kg = Indeplineste cerintele specificate</v>
      </c>
      <c r="K7" s="46" t="str">
        <f>"Rez.&gt;"&amp;ROUND(E7+(E7)*(G7/100),2)&amp;F7&amp;" = Nu indeplineste cerintele specificate"</f>
        <v>Rez.&gt;173,15mg/kg = Nu indeplineste cerintele specificate</v>
      </c>
      <c r="L7" s="46" t="str">
        <f>ROUND((E7-(E7)*(G7/100)),3)&amp;F7&amp; " &lt; Rez. ≤ "&amp;ROUND(E7+(E7)*(G7/100),3)&amp;F7&amp;" = prezinta risc de neindeplinire cerinte specificate"</f>
        <v>126,855mg/kg &lt; Rez. ≤ 173,145mg/kg = prezinta risc de neindeplinire cerinte specificate</v>
      </c>
      <c r="M7" s="46" t="str">
        <f t="shared" si="0"/>
        <v>x</v>
      </c>
      <c r="N7" s="46"/>
    </row>
    <row r="8" spans="1:14" ht="75" customHeight="1" thickBot="1">
      <c r="A8" s="22" t="s">
        <v>730</v>
      </c>
      <c r="B8" s="22" t="s">
        <v>731</v>
      </c>
      <c r="C8" s="47" t="s">
        <v>737</v>
      </c>
      <c r="D8" s="48" t="s">
        <v>738</v>
      </c>
      <c r="E8" s="160" t="s">
        <v>739</v>
      </c>
      <c r="F8" s="50" t="s">
        <v>734</v>
      </c>
      <c r="G8" s="14">
        <v>10.14</v>
      </c>
      <c r="H8" s="45" t="s">
        <v>133</v>
      </c>
      <c r="I8" s="45" t="s">
        <v>142</v>
      </c>
      <c r="J8" s="46" t="s">
        <v>142</v>
      </c>
      <c r="K8" s="46" t="s">
        <v>142</v>
      </c>
      <c r="L8" s="46" t="s">
        <v>142</v>
      </c>
      <c r="M8" s="46" t="str">
        <f t="shared" si="0"/>
        <v>x</v>
      </c>
      <c r="N8" s="161" t="s">
        <v>740</v>
      </c>
    </row>
    <row r="9" spans="1:14" ht="73.5" customHeight="1" thickBot="1">
      <c r="A9" s="22" t="s">
        <v>730</v>
      </c>
      <c r="B9" s="22" t="s">
        <v>731</v>
      </c>
      <c r="C9" s="47" t="s">
        <v>737</v>
      </c>
      <c r="D9" s="48" t="s">
        <v>741</v>
      </c>
      <c r="E9" s="160" t="s">
        <v>739</v>
      </c>
      <c r="F9" s="50" t="s">
        <v>734</v>
      </c>
      <c r="G9" s="14">
        <v>10.8</v>
      </c>
      <c r="H9" s="45" t="s">
        <v>133</v>
      </c>
      <c r="I9" s="45" t="s">
        <v>142</v>
      </c>
      <c r="J9" s="46" t="s">
        <v>142</v>
      </c>
      <c r="K9" s="46" t="s">
        <v>142</v>
      </c>
      <c r="L9" s="46" t="s">
        <v>142</v>
      </c>
      <c r="M9" s="46" t="str">
        <f t="shared" si="0"/>
        <v>x</v>
      </c>
      <c r="N9" s="161" t="s">
        <v>740</v>
      </c>
    </row>
    <row r="10" spans="1:14" ht="73.5" customHeight="1">
      <c r="A10" s="22" t="s">
        <v>730</v>
      </c>
      <c r="B10" s="22" t="s">
        <v>731</v>
      </c>
      <c r="C10" s="47" t="s">
        <v>732</v>
      </c>
      <c r="D10" s="48" t="s">
        <v>742</v>
      </c>
      <c r="E10" s="90">
        <v>150</v>
      </c>
      <c r="F10" s="50" t="s">
        <v>734</v>
      </c>
      <c r="G10" s="14">
        <v>10.06</v>
      </c>
      <c r="H10" s="45" t="s">
        <v>133</v>
      </c>
      <c r="I10" s="45" t="s">
        <v>134</v>
      </c>
      <c r="J10" s="46" t="str">
        <f t="shared" ref="J10:J15" si="1">"Rez.≤"&amp;ROUND(E10-(E10)*(G10/100),2)&amp;F10 &amp;" = Indeplineste cerintele specificate"</f>
        <v>Rez.≤134,91mg/kg = Indeplineste cerintele specificate</v>
      </c>
      <c r="K10" s="46" t="str">
        <f t="shared" ref="K10:K15" si="2">"Rez.&gt;"&amp;ROUND(E10+(E10)*(G10/100),2)&amp;F10&amp;" = Nu indeplineste cerintele specificate"</f>
        <v>Rez.&gt;165,09mg/kg = Nu indeplineste cerintele specificate</v>
      </c>
      <c r="L10" s="46" t="str">
        <f t="shared" ref="L10:L15" si="3">ROUND((E10-(E10)*(G10/100)),3)&amp;F10&amp; " &lt; Rez. ≤ "&amp;ROUND(E10+(E10)*(G10/100),3)&amp;F10&amp;" = prezinta risc de neindeplinire cerinte specificate"</f>
        <v>134,91mg/kg &lt; Rez. ≤ 165,09mg/kg = prezinta risc de neindeplinire cerinte specificate</v>
      </c>
      <c r="M10" s="46" t="str">
        <f t="shared" si="0"/>
        <v>x</v>
      </c>
      <c r="N10" s="46"/>
    </row>
    <row r="11" spans="1:14" ht="73.5" customHeight="1">
      <c r="A11" s="22" t="s">
        <v>730</v>
      </c>
      <c r="B11" s="22" t="s">
        <v>731</v>
      </c>
      <c r="C11" s="47" t="s">
        <v>732</v>
      </c>
      <c r="D11" s="48" t="s">
        <v>743</v>
      </c>
      <c r="E11" s="90"/>
      <c r="F11" s="50" t="s">
        <v>734</v>
      </c>
      <c r="G11" s="14">
        <v>10.91</v>
      </c>
      <c r="H11" s="45" t="s">
        <v>133</v>
      </c>
      <c r="I11" s="45" t="s">
        <v>134</v>
      </c>
      <c r="J11" s="46" t="str">
        <f t="shared" si="1"/>
        <v>Rez.≤0mg/kg = Indeplineste cerintele specificate</v>
      </c>
      <c r="K11" s="46" t="str">
        <f t="shared" si="2"/>
        <v>Rez.&gt;0mg/kg = Nu indeplineste cerintele specificate</v>
      </c>
      <c r="L11" s="46" t="str">
        <f t="shared" si="3"/>
        <v>0mg/kg &lt; Rez. ≤ 0mg/kg = prezinta risc de neindeplinire cerinte specificate</v>
      </c>
      <c r="M11" s="46" t="str">
        <f t="shared" si="0"/>
        <v>x</v>
      </c>
      <c r="N11" s="161" t="s">
        <v>740</v>
      </c>
    </row>
    <row r="12" spans="1:14" ht="73.5" customHeight="1" thickBot="1">
      <c r="A12" s="113" t="s">
        <v>730</v>
      </c>
      <c r="B12" s="113" t="s">
        <v>744</v>
      </c>
      <c r="C12" s="114" t="s">
        <v>745</v>
      </c>
      <c r="D12" s="115" t="s">
        <v>746</v>
      </c>
      <c r="E12" s="162">
        <v>100</v>
      </c>
      <c r="F12" s="156" t="s">
        <v>734</v>
      </c>
      <c r="G12" s="163">
        <v>23</v>
      </c>
      <c r="H12" s="91" t="s">
        <v>133</v>
      </c>
      <c r="I12" s="91" t="s">
        <v>134</v>
      </c>
      <c r="J12" s="110" t="str">
        <f t="shared" si="1"/>
        <v>Rez.≤77mg/kg = Indeplineste cerintele specificate</v>
      </c>
      <c r="K12" s="110" t="str">
        <f t="shared" si="2"/>
        <v>Rez.&gt;123mg/kg = Nu indeplineste cerintele specificate</v>
      </c>
      <c r="L12" s="110" t="str">
        <f t="shared" si="3"/>
        <v>77mg/kg &lt; Rez. ≤ 123mg/kg = prezinta risc de neindeplinire cerinte specificate</v>
      </c>
      <c r="M12" s="110" t="s">
        <v>141</v>
      </c>
      <c r="N12" s="161"/>
    </row>
    <row r="13" spans="1:14" ht="57.75" customHeight="1" thickBot="1">
      <c r="A13" s="22" t="s">
        <v>747</v>
      </c>
      <c r="B13" s="22" t="s">
        <v>731</v>
      </c>
      <c r="C13" s="47" t="s">
        <v>732</v>
      </c>
      <c r="D13" s="48" t="s">
        <v>733</v>
      </c>
      <c r="E13" s="90">
        <v>50</v>
      </c>
      <c r="F13" s="50" t="s">
        <v>734</v>
      </c>
      <c r="G13" s="14">
        <v>13.56</v>
      </c>
      <c r="H13" s="45" t="s">
        <v>133</v>
      </c>
      <c r="I13" s="45" t="s">
        <v>134</v>
      </c>
      <c r="J13" s="46" t="str">
        <f t="shared" si="1"/>
        <v>Rez.≤43,22mg/kg = Indeplineste cerintele specificate</v>
      </c>
      <c r="K13" s="46" t="str">
        <f t="shared" si="2"/>
        <v>Rez.&gt;56,78mg/kg = Nu indeplineste cerintele specificate</v>
      </c>
      <c r="L13" s="46" t="str">
        <f t="shared" si="3"/>
        <v>43,22mg/kg &lt; Rez. ≤ 56,78mg/kg = prezinta risc de neindeplinire cerinte specificate</v>
      </c>
      <c r="M13" s="46" t="str">
        <f t="shared" ref="M13:M24" si="4">IF(C13="Nu exista","Neaplicabil ptr. ca nu exista limita de specificatie","x")</f>
        <v>x</v>
      </c>
      <c r="N13" s="46"/>
    </row>
    <row r="14" spans="1:14" ht="57.75" customHeight="1" thickBot="1">
      <c r="A14" s="22" t="s">
        <v>747</v>
      </c>
      <c r="B14" s="22" t="s">
        <v>731</v>
      </c>
      <c r="C14" s="47" t="s">
        <v>732</v>
      </c>
      <c r="D14" s="48" t="s">
        <v>735</v>
      </c>
      <c r="E14" s="90">
        <v>20</v>
      </c>
      <c r="F14" s="50" t="s">
        <v>734</v>
      </c>
      <c r="G14" s="14">
        <v>9.7799999999999994</v>
      </c>
      <c r="H14" s="45" t="s">
        <v>133</v>
      </c>
      <c r="I14" s="45" t="s">
        <v>134</v>
      </c>
      <c r="J14" s="46" t="str">
        <f t="shared" si="1"/>
        <v>Rez.≤18,04mg/kg = Indeplineste cerintele specificate</v>
      </c>
      <c r="K14" s="46" t="str">
        <f t="shared" si="2"/>
        <v>Rez.&gt;21,96mg/kg = Nu indeplineste cerintele specificate</v>
      </c>
      <c r="L14" s="46" t="str">
        <f t="shared" si="3"/>
        <v>18,044mg/kg &lt; Rez. ≤ 21,956mg/kg = prezinta risc de neindeplinire cerinte specificate</v>
      </c>
      <c r="M14" s="46" t="str">
        <f t="shared" si="4"/>
        <v>x</v>
      </c>
      <c r="N14" s="46"/>
    </row>
    <row r="15" spans="1:14" ht="57.75" customHeight="1" thickBot="1">
      <c r="A15" s="22" t="s">
        <v>747</v>
      </c>
      <c r="B15" s="22" t="s">
        <v>731</v>
      </c>
      <c r="C15" s="47" t="s">
        <v>732</v>
      </c>
      <c r="D15" s="48" t="s">
        <v>736</v>
      </c>
      <c r="E15" s="90">
        <v>35</v>
      </c>
      <c r="F15" s="50" t="s">
        <v>734</v>
      </c>
      <c r="G15" s="14">
        <v>14.62</v>
      </c>
      <c r="H15" s="45" t="s">
        <v>133</v>
      </c>
      <c r="I15" s="45" t="s">
        <v>134</v>
      </c>
      <c r="J15" s="46" t="str">
        <f t="shared" si="1"/>
        <v>Rez.≤29,88mg/kg = Indeplineste cerintele specificate</v>
      </c>
      <c r="K15" s="46" t="str">
        <f t="shared" si="2"/>
        <v>Rez.&gt;40,12mg/kg = Nu indeplineste cerintele specificate</v>
      </c>
      <c r="L15" s="46" t="str">
        <f t="shared" si="3"/>
        <v>29,883mg/kg &lt; Rez. ≤ 40,117mg/kg = prezinta risc de neindeplinire cerinte specificate</v>
      </c>
      <c r="M15" s="46" t="str">
        <f t="shared" si="4"/>
        <v>x</v>
      </c>
      <c r="N15" s="46"/>
    </row>
    <row r="16" spans="1:14" ht="57.75" customHeight="1" thickBot="1">
      <c r="A16" s="22" t="s">
        <v>747</v>
      </c>
      <c r="B16" s="22" t="s">
        <v>731</v>
      </c>
      <c r="C16" s="47" t="s">
        <v>748</v>
      </c>
      <c r="D16" s="48" t="s">
        <v>738</v>
      </c>
      <c r="E16" s="90" t="s">
        <v>141</v>
      </c>
      <c r="F16" s="50" t="s">
        <v>734</v>
      </c>
      <c r="G16" s="14">
        <v>13.61</v>
      </c>
      <c r="H16" s="45" t="s">
        <v>133</v>
      </c>
      <c r="I16" s="45" t="s">
        <v>142</v>
      </c>
      <c r="J16" s="46" t="s">
        <v>142</v>
      </c>
      <c r="K16" s="46" t="s">
        <v>142</v>
      </c>
      <c r="L16" s="46" t="s">
        <v>142</v>
      </c>
      <c r="M16" s="46" t="str">
        <f t="shared" si="4"/>
        <v>Neaplicabil ptr. ca nu exista limita de specificatie</v>
      </c>
      <c r="N16" s="46"/>
    </row>
    <row r="17" spans="1:14" ht="57.75" customHeight="1" thickBot="1">
      <c r="A17" s="22" t="s">
        <v>749</v>
      </c>
      <c r="B17" s="22" t="s">
        <v>731</v>
      </c>
      <c r="C17" s="47" t="s">
        <v>748</v>
      </c>
      <c r="D17" s="48" t="s">
        <v>741</v>
      </c>
      <c r="E17" s="90" t="s">
        <v>141</v>
      </c>
      <c r="F17" s="50" t="s">
        <v>734</v>
      </c>
      <c r="G17" s="14">
        <v>14.58</v>
      </c>
      <c r="H17" s="45" t="s">
        <v>133</v>
      </c>
      <c r="I17" s="45" t="s">
        <v>142</v>
      </c>
      <c r="J17" s="46" t="s">
        <v>142</v>
      </c>
      <c r="K17" s="46" t="s">
        <v>142</v>
      </c>
      <c r="L17" s="46" t="s">
        <v>142</v>
      </c>
      <c r="M17" s="46" t="str">
        <f t="shared" si="4"/>
        <v>Neaplicabil ptr. ca nu exista limita de specificatie</v>
      </c>
      <c r="N17" s="46"/>
    </row>
    <row r="18" spans="1:14" ht="57.75" customHeight="1">
      <c r="A18" s="22" t="s">
        <v>749</v>
      </c>
      <c r="B18" s="22" t="s">
        <v>731</v>
      </c>
      <c r="C18" s="47" t="s">
        <v>732</v>
      </c>
      <c r="D18" s="48" t="s">
        <v>742</v>
      </c>
      <c r="E18" s="90"/>
      <c r="F18" s="50" t="s">
        <v>734</v>
      </c>
      <c r="G18" s="14">
        <v>17.04</v>
      </c>
      <c r="H18" s="45" t="s">
        <v>133</v>
      </c>
      <c r="I18" s="45" t="s">
        <v>134</v>
      </c>
      <c r="J18" s="46" t="str">
        <f>"Rez.≤"&amp;ROUND(E18-(E18)*(G18/100),2)&amp;F18 &amp;" = Indeplineste cerintele specificate"</f>
        <v>Rez.≤0mg/kg = Indeplineste cerintele specificate</v>
      </c>
      <c r="K18" s="46" t="str">
        <f>"Rez.&gt;"&amp;ROUND(E18+(E18)*(G18/100),2)&amp;F18&amp;" = Nu indeplineste cerintele specificate"</f>
        <v>Rez.&gt;0mg/kg = Nu indeplineste cerintele specificate</v>
      </c>
      <c r="L18" s="46" t="str">
        <f>ROUND((E18-(E18)*(G18/100)),3)&amp;F18&amp; " &lt; Rez. ≤ "&amp;ROUND(E18+(E18)*(G18/100),3)&amp;F18&amp;" = prezinta risc de neindeplinire cerinte specificate"</f>
        <v>0mg/kg &lt; Rez. ≤ 0mg/kg = prezinta risc de neindeplinire cerinte specificate</v>
      </c>
      <c r="M18" s="46" t="str">
        <f>IF(C18="Nu exista","Neaplicabil ptr. ca nu exista limita de specificatie","x")</f>
        <v>x</v>
      </c>
      <c r="N18" s="161" t="s">
        <v>740</v>
      </c>
    </row>
    <row r="19" spans="1:14" ht="57.75" customHeight="1">
      <c r="A19" s="22" t="s">
        <v>749</v>
      </c>
      <c r="B19" s="22" t="s">
        <v>731</v>
      </c>
      <c r="C19" s="47" t="s">
        <v>732</v>
      </c>
      <c r="D19" s="48" t="s">
        <v>743</v>
      </c>
      <c r="E19" s="90"/>
      <c r="F19" s="50" t="s">
        <v>734</v>
      </c>
      <c r="G19" s="14">
        <v>15.23</v>
      </c>
      <c r="H19" s="45" t="s">
        <v>133</v>
      </c>
      <c r="I19" s="45" t="s">
        <v>134</v>
      </c>
      <c r="J19" s="46" t="str">
        <f>"Rez.≤"&amp;ROUND(E19-(E19)*(G19/100),2)&amp;F19 &amp;" = Indeplineste cerintele specificate"</f>
        <v>Rez.≤0mg/kg = Indeplineste cerintele specificate</v>
      </c>
      <c r="K19" s="46" t="str">
        <f>"Rez.&gt;"&amp;ROUND(E19+(E19)*(G19/100),2)&amp;F19&amp;" = Nu indeplineste cerintele specificate"</f>
        <v>Rez.&gt;0mg/kg = Nu indeplineste cerintele specificate</v>
      </c>
      <c r="L19" s="46" t="str">
        <f>ROUND((E19-(E19)*(G19/100)),3)&amp;F19&amp; " &lt; Rez. ≤ "&amp;ROUND(E19+(E19)*(G19/100),3)&amp;F19&amp;" = prezinta risc de neindeplinire cerinte specificate"</f>
        <v>0mg/kg &lt; Rez. ≤ 0mg/kg = prezinta risc de neindeplinire cerinte specificate</v>
      </c>
      <c r="M19" s="46" t="str">
        <f>IF(C19="Nu exista","Neaplicabil ptr. ca nu exista limita de specificatie","x")</f>
        <v>x</v>
      </c>
      <c r="N19" s="161" t="s">
        <v>740</v>
      </c>
    </row>
    <row r="20" spans="1:14" ht="57.75" customHeight="1" thickBot="1">
      <c r="A20" s="22" t="s">
        <v>750</v>
      </c>
      <c r="B20" s="22" t="s">
        <v>731</v>
      </c>
      <c r="C20" s="47" t="s">
        <v>732</v>
      </c>
      <c r="D20" s="48" t="s">
        <v>735</v>
      </c>
      <c r="E20" s="90">
        <v>10</v>
      </c>
      <c r="F20" s="50" t="s">
        <v>734</v>
      </c>
      <c r="G20" s="14">
        <v>9.7799999999999994</v>
      </c>
      <c r="H20" s="45" t="s">
        <v>133</v>
      </c>
      <c r="I20" s="45" t="s">
        <v>134</v>
      </c>
      <c r="J20" s="46" t="str">
        <f>"Rez.≤"&amp;ROUND(E20-(E20)*(G20/100),2)&amp;F20 &amp;" = Indeplineste cerintele specificate"</f>
        <v>Rez.≤9,02mg/kg = Indeplineste cerintele specificate</v>
      </c>
      <c r="K20" s="46" t="str">
        <f>"Rez.&gt;"&amp;ROUND(E20+(E20)*(G20/100),2)&amp;F20&amp;" = Nu indeplineste cerintele specificate"</f>
        <v>Rez.&gt;10,98mg/kg = Nu indeplineste cerintele specificate</v>
      </c>
      <c r="L20" s="46" t="str">
        <f>ROUND((E20-(E20)*(G20/100)),3)&amp;F20&amp; " &lt; Rez. ≤ "&amp;ROUND(E20+(E20)*(G20/100),3)&amp;F20&amp;" = prezinta risc de neindeplinire cerinte specificate"</f>
        <v>9,022mg/kg &lt; Rez. ≤ 10,978mg/kg = prezinta risc de neindeplinire cerinte specificate</v>
      </c>
      <c r="M20" s="46" t="str">
        <f t="shared" si="4"/>
        <v>x</v>
      </c>
      <c r="N20" s="46"/>
    </row>
    <row r="21" spans="1:14" ht="57.75" customHeight="1" thickBot="1">
      <c r="A21" s="22" t="s">
        <v>750</v>
      </c>
      <c r="B21" s="22" t="s">
        <v>731</v>
      </c>
      <c r="C21" s="47" t="s">
        <v>732</v>
      </c>
      <c r="D21" s="48" t="s">
        <v>736</v>
      </c>
      <c r="E21" s="90">
        <v>55</v>
      </c>
      <c r="F21" s="50" t="s">
        <v>734</v>
      </c>
      <c r="G21" s="14">
        <v>15.97</v>
      </c>
      <c r="H21" s="45" t="s">
        <v>133</v>
      </c>
      <c r="I21" s="45" t="s">
        <v>134</v>
      </c>
      <c r="J21" s="46" t="str">
        <f>"Rez.≤"&amp;ROUND(E21-(E21)*(G21/100),2)&amp;F21 &amp;" = Indeplineste cerintele specificate"</f>
        <v>Rez.≤46,22mg/kg = Indeplineste cerintele specificate</v>
      </c>
      <c r="K21" s="46" t="str">
        <f>"Rez.&gt;"&amp;ROUND(E21+(E21)*(G21/100),2)&amp;F21&amp;" = Nu indeplineste cerintele specificate"</f>
        <v>Rez.&gt;63,78mg/kg = Nu indeplineste cerintele specificate</v>
      </c>
      <c r="L21" s="46" t="str">
        <f>ROUND((E21-(E21)*(G21/100)),3)&amp;F21&amp; " &lt; Rez. ≤ "&amp;ROUND(E21+(E21)*(G21/100),3)&amp;F21&amp;" = prezinta risc de neindeplinire cerinte specificate"</f>
        <v>46,217mg/kg &lt; Rez. ≤ 63,784mg/kg = prezinta risc de neindeplinire cerinte specificate</v>
      </c>
      <c r="M21" s="46" t="str">
        <f t="shared" si="4"/>
        <v>x</v>
      </c>
      <c r="N21" s="46"/>
    </row>
    <row r="22" spans="1:14" ht="57.75" customHeight="1" thickBot="1">
      <c r="A22" s="22" t="s">
        <v>750</v>
      </c>
      <c r="B22" s="22" t="s">
        <v>731</v>
      </c>
      <c r="C22" s="47" t="s">
        <v>732</v>
      </c>
      <c r="D22" s="48" t="s">
        <v>738</v>
      </c>
      <c r="E22" s="90" t="s">
        <v>141</v>
      </c>
      <c r="F22" s="50" t="s">
        <v>734</v>
      </c>
      <c r="G22" s="14">
        <v>19.59</v>
      </c>
      <c r="H22" s="45" t="s">
        <v>133</v>
      </c>
      <c r="I22" s="45" t="s">
        <v>142</v>
      </c>
      <c r="J22" s="46" t="s">
        <v>142</v>
      </c>
      <c r="K22" s="46" t="s">
        <v>142</v>
      </c>
      <c r="L22" s="46" t="s">
        <v>142</v>
      </c>
      <c r="M22" s="46" t="str">
        <f t="shared" si="4"/>
        <v>x</v>
      </c>
      <c r="N22" s="161" t="s">
        <v>740</v>
      </c>
    </row>
    <row r="23" spans="1:14" ht="57.75" customHeight="1" thickBot="1">
      <c r="A23" s="22" t="s">
        <v>750</v>
      </c>
      <c r="B23" s="22" t="s">
        <v>731</v>
      </c>
      <c r="C23" s="47" t="s">
        <v>748</v>
      </c>
      <c r="D23" s="48" t="s">
        <v>741</v>
      </c>
      <c r="E23" s="90" t="s">
        <v>141</v>
      </c>
      <c r="F23" s="50" t="s">
        <v>734</v>
      </c>
      <c r="G23" s="14">
        <v>14.91</v>
      </c>
      <c r="H23" s="45" t="s">
        <v>133</v>
      </c>
      <c r="I23" s="45" t="s">
        <v>142</v>
      </c>
      <c r="J23" s="46" t="s">
        <v>142</v>
      </c>
      <c r="K23" s="46" t="s">
        <v>142</v>
      </c>
      <c r="L23" s="46" t="s">
        <v>142</v>
      </c>
      <c r="M23" s="46" t="str">
        <f t="shared" si="4"/>
        <v>Neaplicabil ptr. ca nu exista limita de specificatie</v>
      </c>
      <c r="N23" s="161"/>
    </row>
    <row r="24" spans="1:14" ht="57.75" customHeight="1" thickBot="1">
      <c r="A24" s="22" t="s">
        <v>750</v>
      </c>
      <c r="B24" s="22" t="s">
        <v>731</v>
      </c>
      <c r="C24" s="47" t="s">
        <v>748</v>
      </c>
      <c r="D24" s="48" t="s">
        <v>733</v>
      </c>
      <c r="E24" s="90" t="s">
        <v>141</v>
      </c>
      <c r="F24" s="50" t="s">
        <v>734</v>
      </c>
      <c r="G24" s="14">
        <v>14.9</v>
      </c>
      <c r="H24" s="45" t="s">
        <v>133</v>
      </c>
      <c r="I24" s="45" t="s">
        <v>142</v>
      </c>
      <c r="J24" s="46" t="s">
        <v>142</v>
      </c>
      <c r="K24" s="46" t="s">
        <v>142</v>
      </c>
      <c r="L24" s="46" t="s">
        <v>142</v>
      </c>
      <c r="M24" s="46" t="str">
        <f t="shared" si="4"/>
        <v>Neaplicabil ptr. ca nu exista limita de specificatie</v>
      </c>
      <c r="N24" s="161"/>
    </row>
    <row r="25" spans="1:14" ht="57.75" customHeight="1">
      <c r="A25" s="22" t="s">
        <v>750</v>
      </c>
      <c r="B25" s="22" t="s">
        <v>731</v>
      </c>
      <c r="C25" s="47" t="s">
        <v>732</v>
      </c>
      <c r="D25" s="48" t="s">
        <v>742</v>
      </c>
      <c r="E25" s="90" t="s">
        <v>141</v>
      </c>
      <c r="F25" s="50" t="s">
        <v>734</v>
      </c>
      <c r="G25" s="14">
        <v>15.67</v>
      </c>
      <c r="H25" s="45" t="s">
        <v>133</v>
      </c>
      <c r="I25" s="45" t="s">
        <v>142</v>
      </c>
      <c r="J25" s="46" t="s">
        <v>142</v>
      </c>
      <c r="K25" s="46" t="s">
        <v>142</v>
      </c>
      <c r="L25" s="46" t="s">
        <v>142</v>
      </c>
      <c r="M25" s="46" t="str">
        <f t="shared" ref="M25:M26" si="5">IF(C25="Nu exista","Neaplicabil ptr. ca nu exista limita de specificatie","x")</f>
        <v>x</v>
      </c>
      <c r="N25" s="161" t="s">
        <v>740</v>
      </c>
    </row>
    <row r="26" spans="1:14" ht="57.75" customHeight="1">
      <c r="A26" s="22" t="s">
        <v>750</v>
      </c>
      <c r="B26" s="22" t="s">
        <v>731</v>
      </c>
      <c r="C26" s="47" t="s">
        <v>732</v>
      </c>
      <c r="D26" s="48" t="s">
        <v>743</v>
      </c>
      <c r="E26" s="90" t="s">
        <v>141</v>
      </c>
      <c r="F26" s="50" t="s">
        <v>734</v>
      </c>
      <c r="G26" s="14">
        <v>14.7</v>
      </c>
      <c r="H26" s="45" t="s">
        <v>133</v>
      </c>
      <c r="I26" s="45" t="s">
        <v>142</v>
      </c>
      <c r="J26" s="46" t="s">
        <v>142</v>
      </c>
      <c r="K26" s="46" t="s">
        <v>142</v>
      </c>
      <c r="L26" s="46" t="s">
        <v>142</v>
      </c>
      <c r="M26" s="46" t="str">
        <f t="shared" si="5"/>
        <v>x</v>
      </c>
      <c r="N26" s="161" t="s">
        <v>740</v>
      </c>
    </row>
    <row r="27" spans="1:14" ht="57.75" customHeight="1" thickBot="1">
      <c r="A27" s="22" t="s">
        <v>751</v>
      </c>
      <c r="B27" s="22" t="s">
        <v>731</v>
      </c>
      <c r="C27" s="47" t="s">
        <v>732</v>
      </c>
      <c r="D27" s="48" t="s">
        <v>735</v>
      </c>
      <c r="E27" s="90" t="s">
        <v>141</v>
      </c>
      <c r="F27" s="50" t="s">
        <v>734</v>
      </c>
      <c r="G27" s="14">
        <v>12</v>
      </c>
      <c r="H27" s="45" t="s">
        <v>133</v>
      </c>
      <c r="I27" s="45" t="s">
        <v>142</v>
      </c>
      <c r="J27" s="46" t="s">
        <v>142</v>
      </c>
      <c r="K27" s="46" t="s">
        <v>142</v>
      </c>
      <c r="L27" s="46" t="s">
        <v>142</v>
      </c>
      <c r="M27" s="46" t="s">
        <v>141</v>
      </c>
      <c r="N27" s="161" t="s">
        <v>740</v>
      </c>
    </row>
    <row r="28" spans="1:14" ht="57.75" customHeight="1" thickBot="1">
      <c r="A28" s="22" t="s">
        <v>751</v>
      </c>
      <c r="B28" s="22" t="s">
        <v>731</v>
      </c>
      <c r="C28" s="47" t="s">
        <v>732</v>
      </c>
      <c r="D28" s="48" t="s">
        <v>736</v>
      </c>
      <c r="E28" s="90">
        <v>55</v>
      </c>
      <c r="F28" s="50" t="s">
        <v>734</v>
      </c>
      <c r="G28" s="14">
        <v>11.81</v>
      </c>
      <c r="H28" s="45" t="s">
        <v>133</v>
      </c>
      <c r="I28" s="45" t="s">
        <v>134</v>
      </c>
      <c r="J28" s="46" t="str">
        <f>"Rez.≤"&amp;ROUND(E28-(E28)*(G28/100),2)&amp;F28 &amp;" = Indeplineste cerintele specificate"</f>
        <v>Rez.≤48,5mg/kg = Indeplineste cerintele specificate</v>
      </c>
      <c r="K28" s="46" t="str">
        <f>"Rez.&gt;"&amp;ROUND(E28+(E28)*(G28/100),2)&amp;F28&amp;" = Nu indeplineste cerintele specificate"</f>
        <v>Rez.&gt;61,5mg/kg = Nu indeplineste cerintele specificate</v>
      </c>
      <c r="L28" s="46" t="str">
        <f>ROUND((E28-(E28)*(G28/100)),3)&amp;F28&amp; " &lt; Rez. ≤ "&amp;ROUND(E28+(E28)*(G28/100),3)&amp;F28&amp;" = prezinta risc de neindeplinire cerinte specificate"</f>
        <v>48,505mg/kg &lt; Rez. ≤ 61,496mg/kg = prezinta risc de neindeplinire cerinte specificate</v>
      </c>
      <c r="M28" s="46" t="str">
        <f>IF(C28="Nu exista","Neaplicabil ptr. ca nu exista limita de specificatie","x")</f>
        <v>x</v>
      </c>
      <c r="N28" s="110"/>
    </row>
    <row r="29" spans="1:14" ht="57.75" customHeight="1" thickBot="1">
      <c r="A29" s="22" t="s">
        <v>751</v>
      </c>
      <c r="B29" s="22" t="s">
        <v>731</v>
      </c>
      <c r="C29" s="47" t="s">
        <v>732</v>
      </c>
      <c r="D29" s="48" t="s">
        <v>738</v>
      </c>
      <c r="E29" s="90" t="s">
        <v>141</v>
      </c>
      <c r="F29" s="50" t="s">
        <v>734</v>
      </c>
      <c r="G29" s="14">
        <v>12.11</v>
      </c>
      <c r="H29" s="45" t="s">
        <v>133</v>
      </c>
      <c r="I29" s="45" t="s">
        <v>142</v>
      </c>
      <c r="J29" s="46" t="s">
        <v>142</v>
      </c>
      <c r="K29" s="46" t="s">
        <v>142</v>
      </c>
      <c r="L29" s="46" t="s">
        <v>142</v>
      </c>
      <c r="M29" s="46" t="s">
        <v>141</v>
      </c>
      <c r="N29" s="161" t="s">
        <v>740</v>
      </c>
    </row>
    <row r="30" spans="1:14" ht="57.75" customHeight="1" thickBot="1">
      <c r="A30" s="22" t="s">
        <v>751</v>
      </c>
      <c r="B30" s="22" t="s">
        <v>731</v>
      </c>
      <c r="C30" s="47" t="s">
        <v>732</v>
      </c>
      <c r="D30" s="48" t="s">
        <v>733</v>
      </c>
      <c r="E30" s="90" t="s">
        <v>141</v>
      </c>
      <c r="F30" s="50" t="s">
        <v>734</v>
      </c>
      <c r="G30" s="14">
        <v>11.88</v>
      </c>
      <c r="H30" s="45" t="s">
        <v>133</v>
      </c>
      <c r="I30" s="45" t="s">
        <v>142</v>
      </c>
      <c r="J30" s="46" t="s">
        <v>142</v>
      </c>
      <c r="K30" s="46" t="s">
        <v>142</v>
      </c>
      <c r="L30" s="46" t="s">
        <v>142</v>
      </c>
      <c r="M30" s="46" t="s">
        <v>141</v>
      </c>
      <c r="N30" s="161" t="s">
        <v>740</v>
      </c>
    </row>
    <row r="31" spans="1:14" ht="57.75" customHeight="1" thickBot="1">
      <c r="A31" s="22" t="s">
        <v>751</v>
      </c>
      <c r="B31" s="22" t="s">
        <v>731</v>
      </c>
      <c r="C31" s="47" t="s">
        <v>732</v>
      </c>
      <c r="D31" s="48" t="s">
        <v>741</v>
      </c>
      <c r="E31" s="90" t="s">
        <v>141</v>
      </c>
      <c r="F31" s="50" t="s">
        <v>734</v>
      </c>
      <c r="G31" s="14">
        <v>11.76</v>
      </c>
      <c r="H31" s="45" t="s">
        <v>133</v>
      </c>
      <c r="I31" s="45" t="s">
        <v>142</v>
      </c>
      <c r="J31" s="46" t="s">
        <v>142</v>
      </c>
      <c r="K31" s="46" t="s">
        <v>142</v>
      </c>
      <c r="L31" s="46" t="s">
        <v>142</v>
      </c>
      <c r="M31" s="46" t="s">
        <v>141</v>
      </c>
      <c r="N31" s="161" t="s">
        <v>740</v>
      </c>
    </row>
    <row r="32" spans="1:14" ht="57.75" customHeight="1">
      <c r="A32" s="22" t="s">
        <v>751</v>
      </c>
      <c r="B32" s="22" t="s">
        <v>731</v>
      </c>
      <c r="C32" s="47" t="s">
        <v>732</v>
      </c>
      <c r="D32" s="48" t="s">
        <v>742</v>
      </c>
      <c r="E32" s="90" t="s">
        <v>141</v>
      </c>
      <c r="F32" s="50" t="s">
        <v>734</v>
      </c>
      <c r="G32" s="14">
        <v>13.6</v>
      </c>
      <c r="H32" s="45" t="s">
        <v>133</v>
      </c>
      <c r="I32" s="45" t="s">
        <v>142</v>
      </c>
      <c r="J32" s="46" t="s">
        <v>142</v>
      </c>
      <c r="K32" s="46" t="s">
        <v>142</v>
      </c>
      <c r="L32" s="46" t="s">
        <v>142</v>
      </c>
      <c r="M32" s="46" t="s">
        <v>141</v>
      </c>
      <c r="N32" s="161" t="s">
        <v>740</v>
      </c>
    </row>
    <row r="33" spans="1:14" ht="57.75" customHeight="1">
      <c r="A33" s="22" t="s">
        <v>751</v>
      </c>
      <c r="B33" s="22" t="s">
        <v>731</v>
      </c>
      <c r="C33" s="47" t="s">
        <v>732</v>
      </c>
      <c r="D33" s="48" t="s">
        <v>743</v>
      </c>
      <c r="E33" s="90" t="s">
        <v>141</v>
      </c>
      <c r="F33" s="50" t="s">
        <v>734</v>
      </c>
      <c r="G33" s="14">
        <v>13.91</v>
      </c>
      <c r="H33" s="45" t="s">
        <v>133</v>
      </c>
      <c r="I33" s="45" t="s">
        <v>142</v>
      </c>
      <c r="J33" s="46" t="s">
        <v>142</v>
      </c>
      <c r="K33" s="46" t="s">
        <v>142</v>
      </c>
      <c r="L33" s="46" t="s">
        <v>142</v>
      </c>
      <c r="M33" s="46" t="s">
        <v>141</v>
      </c>
      <c r="N33" s="161" t="s">
        <v>740</v>
      </c>
    </row>
    <row r="34" spans="1:14" ht="57.75" customHeight="1" thickBot="1">
      <c r="A34" s="22" t="s">
        <v>752</v>
      </c>
      <c r="B34" s="22" t="s">
        <v>731</v>
      </c>
      <c r="C34" s="47" t="s">
        <v>732</v>
      </c>
      <c r="D34" s="48" t="s">
        <v>735</v>
      </c>
      <c r="E34" s="90" t="s">
        <v>141</v>
      </c>
      <c r="F34" s="50" t="s">
        <v>734</v>
      </c>
      <c r="G34" s="14">
        <v>10.45</v>
      </c>
      <c r="H34" s="45" t="s">
        <v>133</v>
      </c>
      <c r="I34" s="45" t="s">
        <v>142</v>
      </c>
      <c r="J34" s="46" t="s">
        <v>142</v>
      </c>
      <c r="K34" s="46" t="s">
        <v>142</v>
      </c>
      <c r="L34" s="46" t="s">
        <v>142</v>
      </c>
      <c r="M34" s="46" t="s">
        <v>141</v>
      </c>
      <c r="N34" s="161" t="s">
        <v>740</v>
      </c>
    </row>
    <row r="35" spans="1:14" ht="57.75" customHeight="1" thickBot="1">
      <c r="A35" s="22" t="s">
        <v>752</v>
      </c>
      <c r="B35" s="22" t="s">
        <v>731</v>
      </c>
      <c r="C35" s="47" t="s">
        <v>732</v>
      </c>
      <c r="D35" s="48" t="s">
        <v>736</v>
      </c>
      <c r="E35" s="90" t="s">
        <v>141</v>
      </c>
      <c r="F35" s="50" t="s">
        <v>734</v>
      </c>
      <c r="G35" s="14">
        <v>11.34</v>
      </c>
      <c r="H35" s="45" t="s">
        <v>133</v>
      </c>
      <c r="I35" s="45" t="s">
        <v>142</v>
      </c>
      <c r="J35" s="46" t="s">
        <v>142</v>
      </c>
      <c r="K35" s="46" t="s">
        <v>142</v>
      </c>
      <c r="L35" s="46" t="s">
        <v>142</v>
      </c>
      <c r="M35" s="46" t="s">
        <v>141</v>
      </c>
      <c r="N35" s="161" t="s">
        <v>740</v>
      </c>
    </row>
    <row r="36" spans="1:14" ht="57.75" customHeight="1" thickBot="1">
      <c r="A36" s="22" t="s">
        <v>752</v>
      </c>
      <c r="B36" s="22" t="s">
        <v>731</v>
      </c>
      <c r="C36" s="47" t="s">
        <v>732</v>
      </c>
      <c r="D36" s="48" t="s">
        <v>738</v>
      </c>
      <c r="E36" s="90" t="s">
        <v>141</v>
      </c>
      <c r="F36" s="50" t="s">
        <v>734</v>
      </c>
      <c r="G36" s="14">
        <v>11.02</v>
      </c>
      <c r="H36" s="45" t="s">
        <v>133</v>
      </c>
      <c r="I36" s="45" t="s">
        <v>142</v>
      </c>
      <c r="J36" s="46" t="s">
        <v>142</v>
      </c>
      <c r="K36" s="46" t="s">
        <v>142</v>
      </c>
      <c r="L36" s="46" t="s">
        <v>142</v>
      </c>
      <c r="M36" s="46" t="s">
        <v>141</v>
      </c>
      <c r="N36" s="161" t="s">
        <v>740</v>
      </c>
    </row>
    <row r="37" spans="1:14" ht="57.75" customHeight="1" thickBot="1">
      <c r="A37" s="22" t="s">
        <v>752</v>
      </c>
      <c r="B37" s="22" t="s">
        <v>731</v>
      </c>
      <c r="C37" s="47" t="s">
        <v>732</v>
      </c>
      <c r="D37" s="48" t="s">
        <v>741</v>
      </c>
      <c r="E37" s="90" t="s">
        <v>141</v>
      </c>
      <c r="F37" s="50" t="s">
        <v>734</v>
      </c>
      <c r="G37" s="14">
        <v>10.54</v>
      </c>
      <c r="H37" s="45" t="s">
        <v>133</v>
      </c>
      <c r="I37" s="45" t="s">
        <v>142</v>
      </c>
      <c r="J37" s="46" t="s">
        <v>142</v>
      </c>
      <c r="K37" s="46" t="s">
        <v>142</v>
      </c>
      <c r="L37" s="46" t="s">
        <v>142</v>
      </c>
      <c r="M37" s="46" t="s">
        <v>141</v>
      </c>
      <c r="N37" s="161" t="s">
        <v>740</v>
      </c>
    </row>
    <row r="38" spans="1:14" ht="57.75" customHeight="1" thickBot="1">
      <c r="A38" s="22" t="s">
        <v>752</v>
      </c>
      <c r="B38" s="22" t="s">
        <v>731</v>
      </c>
      <c r="C38" s="47" t="s">
        <v>732</v>
      </c>
      <c r="D38" s="48" t="s">
        <v>733</v>
      </c>
      <c r="E38" s="90" t="s">
        <v>141</v>
      </c>
      <c r="F38" s="50" t="s">
        <v>734</v>
      </c>
      <c r="G38" s="14">
        <v>10.54</v>
      </c>
      <c r="H38" s="45" t="s">
        <v>133</v>
      </c>
      <c r="I38" s="45" t="s">
        <v>142</v>
      </c>
      <c r="J38" s="46" t="s">
        <v>142</v>
      </c>
      <c r="K38" s="46" t="s">
        <v>142</v>
      </c>
      <c r="L38" s="46" t="s">
        <v>142</v>
      </c>
      <c r="M38" s="46" t="s">
        <v>141</v>
      </c>
      <c r="N38" s="161" t="s">
        <v>740</v>
      </c>
    </row>
    <row r="39" spans="1:14" ht="57.75" customHeight="1">
      <c r="A39" s="22" t="s">
        <v>752</v>
      </c>
      <c r="B39" s="22" t="s">
        <v>731</v>
      </c>
      <c r="C39" s="47" t="s">
        <v>732</v>
      </c>
      <c r="D39" s="48" t="s">
        <v>742</v>
      </c>
      <c r="E39" s="90" t="s">
        <v>141</v>
      </c>
      <c r="F39" s="50" t="s">
        <v>734</v>
      </c>
      <c r="G39" s="14">
        <v>20.61</v>
      </c>
      <c r="H39" s="45" t="s">
        <v>133</v>
      </c>
      <c r="I39" s="45" t="s">
        <v>142</v>
      </c>
      <c r="J39" s="46" t="s">
        <v>142</v>
      </c>
      <c r="K39" s="46" t="s">
        <v>142</v>
      </c>
      <c r="L39" s="46" t="s">
        <v>142</v>
      </c>
      <c r="M39" s="46" t="s">
        <v>141</v>
      </c>
      <c r="N39" s="161" t="s">
        <v>740</v>
      </c>
    </row>
    <row r="40" spans="1:14" ht="57.75" customHeight="1">
      <c r="A40" s="22" t="s">
        <v>752</v>
      </c>
      <c r="B40" s="22" t="s">
        <v>731</v>
      </c>
      <c r="C40" s="47" t="s">
        <v>732</v>
      </c>
      <c r="D40" s="48" t="s">
        <v>743</v>
      </c>
      <c r="E40" s="90" t="s">
        <v>141</v>
      </c>
      <c r="F40" s="50" t="s">
        <v>734</v>
      </c>
      <c r="G40" s="14">
        <v>10.45</v>
      </c>
      <c r="H40" s="45" t="s">
        <v>133</v>
      </c>
      <c r="I40" s="45" t="s">
        <v>142</v>
      </c>
      <c r="J40" s="46" t="s">
        <v>142</v>
      </c>
      <c r="K40" s="46" t="s">
        <v>142</v>
      </c>
      <c r="L40" s="46" t="s">
        <v>142</v>
      </c>
      <c r="M40" s="46" t="s">
        <v>141</v>
      </c>
      <c r="N40" s="161" t="s">
        <v>740</v>
      </c>
    </row>
    <row r="41" spans="1:14" ht="57.75" customHeight="1" thickBot="1">
      <c r="A41" s="22" t="s">
        <v>753</v>
      </c>
      <c r="B41" s="22" t="s">
        <v>731</v>
      </c>
      <c r="C41" s="47" t="s">
        <v>732</v>
      </c>
      <c r="D41" s="48" t="s">
        <v>735</v>
      </c>
      <c r="E41" s="90" t="s">
        <v>141</v>
      </c>
      <c r="F41" s="50" t="s">
        <v>734</v>
      </c>
      <c r="G41" s="14">
        <v>12.56</v>
      </c>
      <c r="H41" s="45" t="s">
        <v>133</v>
      </c>
      <c r="I41" s="45" t="s">
        <v>142</v>
      </c>
      <c r="J41" s="46" t="s">
        <v>142</v>
      </c>
      <c r="K41" s="46" t="s">
        <v>142</v>
      </c>
      <c r="L41" s="46" t="s">
        <v>142</v>
      </c>
      <c r="M41" s="46" t="s">
        <v>141</v>
      </c>
      <c r="N41" s="161" t="s">
        <v>740</v>
      </c>
    </row>
    <row r="42" spans="1:14" ht="57.75" customHeight="1" thickBot="1">
      <c r="A42" s="22" t="s">
        <v>753</v>
      </c>
      <c r="B42" s="22" t="s">
        <v>731</v>
      </c>
      <c r="C42" s="47" t="s">
        <v>732</v>
      </c>
      <c r="D42" s="48" t="s">
        <v>736</v>
      </c>
      <c r="E42" s="90" t="s">
        <v>141</v>
      </c>
      <c r="F42" s="50" t="s">
        <v>734</v>
      </c>
      <c r="G42" s="14">
        <v>13.23</v>
      </c>
      <c r="H42" s="45" t="s">
        <v>133</v>
      </c>
      <c r="I42" s="45" t="s">
        <v>142</v>
      </c>
      <c r="J42" s="46" t="s">
        <v>142</v>
      </c>
      <c r="K42" s="46" t="s">
        <v>142</v>
      </c>
      <c r="L42" s="46" t="s">
        <v>142</v>
      </c>
      <c r="M42" s="46" t="s">
        <v>141</v>
      </c>
      <c r="N42" s="161" t="s">
        <v>740</v>
      </c>
    </row>
    <row r="43" spans="1:14" ht="57.75" customHeight="1" thickBot="1">
      <c r="A43" s="22" t="s">
        <v>753</v>
      </c>
      <c r="B43" s="22" t="s">
        <v>731</v>
      </c>
      <c r="C43" s="47" t="s">
        <v>732</v>
      </c>
      <c r="D43" s="48" t="s">
        <v>738</v>
      </c>
      <c r="E43" s="90" t="s">
        <v>141</v>
      </c>
      <c r="F43" s="50" t="s">
        <v>734</v>
      </c>
      <c r="G43" s="14">
        <v>11.4</v>
      </c>
      <c r="H43" s="45" t="s">
        <v>133</v>
      </c>
      <c r="I43" s="45" t="s">
        <v>142</v>
      </c>
      <c r="J43" s="46" t="s">
        <v>142</v>
      </c>
      <c r="K43" s="46" t="s">
        <v>142</v>
      </c>
      <c r="L43" s="46" t="s">
        <v>142</v>
      </c>
      <c r="M43" s="46" t="s">
        <v>141</v>
      </c>
      <c r="N43" s="161" t="s">
        <v>740</v>
      </c>
    </row>
    <row r="44" spans="1:14" ht="57.75" customHeight="1" thickBot="1">
      <c r="A44" s="22" t="s">
        <v>753</v>
      </c>
      <c r="B44" s="22" t="s">
        <v>731</v>
      </c>
      <c r="C44" s="47" t="s">
        <v>732</v>
      </c>
      <c r="D44" s="48" t="s">
        <v>741</v>
      </c>
      <c r="E44" s="90" t="s">
        <v>141</v>
      </c>
      <c r="F44" s="50" t="s">
        <v>734</v>
      </c>
      <c r="G44" s="14">
        <v>12.27</v>
      </c>
      <c r="H44" s="45"/>
      <c r="I44" s="45" t="s">
        <v>142</v>
      </c>
      <c r="J44" s="46" t="s">
        <v>142</v>
      </c>
      <c r="K44" s="46" t="s">
        <v>142</v>
      </c>
      <c r="L44" s="46" t="s">
        <v>142</v>
      </c>
      <c r="M44" s="46" t="s">
        <v>141</v>
      </c>
      <c r="N44" s="161" t="s">
        <v>740</v>
      </c>
    </row>
    <row r="45" spans="1:14" ht="57.75" customHeight="1" thickBot="1">
      <c r="A45" s="22" t="s">
        <v>753</v>
      </c>
      <c r="B45" s="22" t="s">
        <v>731</v>
      </c>
      <c r="C45" s="47" t="s">
        <v>732</v>
      </c>
      <c r="D45" s="48" t="s">
        <v>733</v>
      </c>
      <c r="E45" s="90" t="s">
        <v>141</v>
      </c>
      <c r="F45" s="50" t="s">
        <v>734</v>
      </c>
      <c r="G45" s="14">
        <v>12.28</v>
      </c>
      <c r="H45" s="45"/>
      <c r="I45" s="45" t="s">
        <v>142</v>
      </c>
      <c r="J45" s="46" t="s">
        <v>142</v>
      </c>
      <c r="K45" s="46" t="s">
        <v>142</v>
      </c>
      <c r="L45" s="46" t="s">
        <v>142</v>
      </c>
      <c r="M45" s="46" t="s">
        <v>141</v>
      </c>
      <c r="N45" s="161" t="s">
        <v>740</v>
      </c>
    </row>
    <row r="46" spans="1:14" ht="57.75" customHeight="1">
      <c r="A46" s="22" t="s">
        <v>753</v>
      </c>
      <c r="B46" s="22" t="s">
        <v>731</v>
      </c>
      <c r="C46" s="47" t="s">
        <v>732</v>
      </c>
      <c r="D46" s="48" t="s">
        <v>742</v>
      </c>
      <c r="E46" s="90" t="s">
        <v>141</v>
      </c>
      <c r="F46" s="50" t="s">
        <v>734</v>
      </c>
      <c r="G46" s="14">
        <v>12.71</v>
      </c>
      <c r="H46" s="45"/>
      <c r="I46" s="45" t="s">
        <v>142</v>
      </c>
      <c r="J46" s="46" t="s">
        <v>142</v>
      </c>
      <c r="K46" s="46" t="s">
        <v>142</v>
      </c>
      <c r="L46" s="46" t="s">
        <v>142</v>
      </c>
      <c r="M46" s="46" t="s">
        <v>141</v>
      </c>
      <c r="N46" s="161" t="s">
        <v>740</v>
      </c>
    </row>
    <row r="47" spans="1:14" ht="57.75" customHeight="1">
      <c r="A47" s="22" t="s">
        <v>753</v>
      </c>
      <c r="B47" s="22" t="s">
        <v>731</v>
      </c>
      <c r="C47" s="47" t="s">
        <v>732</v>
      </c>
      <c r="D47" s="48" t="s">
        <v>743</v>
      </c>
      <c r="E47" s="90" t="s">
        <v>141</v>
      </c>
      <c r="F47" s="50" t="s">
        <v>734</v>
      </c>
      <c r="G47" s="14">
        <v>10.45</v>
      </c>
      <c r="H47" s="45"/>
      <c r="I47" s="45" t="s">
        <v>142</v>
      </c>
      <c r="J47" s="46" t="s">
        <v>142</v>
      </c>
      <c r="K47" s="46" t="s">
        <v>142</v>
      </c>
      <c r="L47" s="46" t="s">
        <v>142</v>
      </c>
      <c r="M47" s="46" t="s">
        <v>141</v>
      </c>
      <c r="N47" s="161" t="s">
        <v>740</v>
      </c>
    </row>
    <row r="48" spans="1:14" ht="57.75" customHeight="1" thickBot="1">
      <c r="A48" s="22" t="s">
        <v>754</v>
      </c>
      <c r="B48" s="22" t="s">
        <v>731</v>
      </c>
      <c r="C48" s="47" t="s">
        <v>732</v>
      </c>
      <c r="D48" s="48" t="s">
        <v>735</v>
      </c>
      <c r="E48" s="90">
        <v>100</v>
      </c>
      <c r="F48" s="50" t="s">
        <v>734</v>
      </c>
      <c r="G48" s="14">
        <v>10.210000000000001</v>
      </c>
      <c r="H48" s="45" t="s">
        <v>133</v>
      </c>
      <c r="I48" s="45" t="s">
        <v>134</v>
      </c>
      <c r="J48" s="46" t="str">
        <f>"Rez.≤"&amp;ROUND(E48-(E48)*(G48/100),2)&amp;F48 &amp;" = Indeplineste cerintele specificate"</f>
        <v>Rez.≤89,79mg/kg = Indeplineste cerintele specificate</v>
      </c>
      <c r="K48" s="46" t="str">
        <f>"Rez.&gt;"&amp;ROUND(E48+(E48)*(G48/100),2)&amp;F48&amp;" = Nu indeplineste cerintele specificate"</f>
        <v>Rez.&gt;110,21mg/kg = Nu indeplineste cerintele specificate</v>
      </c>
      <c r="L48" s="46" t="str">
        <f>ROUND((E48-(E48)*(G48/100)),3)&amp;F48&amp; " &lt; Rez. ≤ "&amp;ROUND(E48+(E48)*(G48/100),3)&amp;F48&amp;" = prezinta risc de neindeplinire cerinte specificate"</f>
        <v>89,79mg/kg &lt; Rez. ≤ 110,21mg/kg = prezinta risc de neindeplinire cerinte specificate</v>
      </c>
      <c r="M48" s="46" t="str">
        <f>IF(C48="Nu exista","Neaplicabil ptr. ca nu exista limita de specificatie","x")</f>
        <v>x</v>
      </c>
      <c r="N48" s="110"/>
    </row>
    <row r="49" spans="1:14" ht="57.75" customHeight="1" thickBot="1">
      <c r="A49" s="22" t="s">
        <v>754</v>
      </c>
      <c r="B49" s="22" t="s">
        <v>731</v>
      </c>
      <c r="C49" s="47" t="s">
        <v>732</v>
      </c>
      <c r="D49" s="48" t="s">
        <v>736</v>
      </c>
      <c r="E49" s="90">
        <v>150</v>
      </c>
      <c r="F49" s="50" t="s">
        <v>734</v>
      </c>
      <c r="G49" s="14">
        <v>12.06</v>
      </c>
      <c r="H49" s="45" t="s">
        <v>133</v>
      </c>
      <c r="I49" s="45" t="s">
        <v>134</v>
      </c>
      <c r="J49" s="46" t="str">
        <f>"Rez.≤"&amp;ROUND(E49-(E49)*(G49/100),2)&amp;F49 &amp;" = Indeplineste cerintele specificate"</f>
        <v>Rez.≤131,91mg/kg = Indeplineste cerintele specificate</v>
      </c>
      <c r="K49" s="46" t="str">
        <f>"Rez.&gt;"&amp;ROUND(E49+(E49)*(G49/100),2)&amp;F49&amp;" = Nu indeplineste cerintele specificate"</f>
        <v>Rez.&gt;168,09mg/kg = Nu indeplineste cerintele specificate</v>
      </c>
      <c r="L49" s="46" t="str">
        <f>ROUND((E49-(E49)*(G49/100)),3)&amp;F49&amp; " &lt; Rez. ≤ "&amp;ROUND(E49+(E49)*(G49/100),3)&amp;F49&amp;" = prezinta risc de neindeplinire cerinte specificate"</f>
        <v>131,91mg/kg &lt; Rez. ≤ 168,09mg/kg = prezinta risc de neindeplinire cerinte specificate</v>
      </c>
      <c r="M49" s="46" t="str">
        <f>IF(C49="Nu exista","Neaplicabil ptr. ca nu exista limita de specificatie","x")</f>
        <v>x</v>
      </c>
      <c r="N49" s="110"/>
    </row>
    <row r="50" spans="1:14" ht="57.75" customHeight="1" thickBot="1">
      <c r="A50" s="22" t="s">
        <v>754</v>
      </c>
      <c r="B50" s="22" t="s">
        <v>731</v>
      </c>
      <c r="C50" s="47" t="s">
        <v>732</v>
      </c>
      <c r="D50" s="48" t="s">
        <v>738</v>
      </c>
      <c r="E50" s="90" t="s">
        <v>141</v>
      </c>
      <c r="F50" s="50" t="s">
        <v>734</v>
      </c>
      <c r="G50" s="14">
        <v>9.7799999999999994</v>
      </c>
      <c r="H50" s="45" t="s">
        <v>133</v>
      </c>
      <c r="I50" s="45" t="s">
        <v>142</v>
      </c>
      <c r="J50" s="46" t="s">
        <v>142</v>
      </c>
      <c r="K50" s="46" t="s">
        <v>142</v>
      </c>
      <c r="L50" s="46" t="s">
        <v>142</v>
      </c>
      <c r="M50" s="46" t="s">
        <v>141</v>
      </c>
      <c r="N50" s="161" t="s">
        <v>740</v>
      </c>
    </row>
    <row r="51" spans="1:14" ht="57.75" customHeight="1" thickBot="1">
      <c r="A51" s="22" t="s">
        <v>754</v>
      </c>
      <c r="B51" s="22" t="s">
        <v>731</v>
      </c>
      <c r="C51" s="47" t="s">
        <v>732</v>
      </c>
      <c r="D51" s="48" t="s">
        <v>741</v>
      </c>
      <c r="E51" s="90" t="s">
        <v>141</v>
      </c>
      <c r="F51" s="50" t="s">
        <v>734</v>
      </c>
      <c r="G51" s="14">
        <v>10.79</v>
      </c>
      <c r="H51" s="45" t="s">
        <v>133</v>
      </c>
      <c r="I51" s="45" t="s">
        <v>142</v>
      </c>
      <c r="J51" s="46" t="s">
        <v>142</v>
      </c>
      <c r="K51" s="46" t="s">
        <v>142</v>
      </c>
      <c r="L51" s="46" t="s">
        <v>142</v>
      </c>
      <c r="M51" s="46" t="s">
        <v>141</v>
      </c>
      <c r="N51" s="161" t="s">
        <v>740</v>
      </c>
    </row>
    <row r="52" spans="1:14" ht="57.75" customHeight="1">
      <c r="A52" s="22" t="s">
        <v>754</v>
      </c>
      <c r="B52" s="22" t="s">
        <v>731</v>
      </c>
      <c r="C52" s="47" t="s">
        <v>732</v>
      </c>
      <c r="D52" s="48" t="s">
        <v>733</v>
      </c>
      <c r="E52" s="90" t="s">
        <v>141</v>
      </c>
      <c r="F52" s="50" t="s">
        <v>734</v>
      </c>
      <c r="G52" s="14">
        <v>10.77</v>
      </c>
      <c r="H52" s="45" t="s">
        <v>133</v>
      </c>
      <c r="I52" s="45" t="s">
        <v>142</v>
      </c>
      <c r="J52" s="46" t="s">
        <v>142</v>
      </c>
      <c r="K52" s="46" t="s">
        <v>142</v>
      </c>
      <c r="L52" s="46" t="s">
        <v>142</v>
      </c>
      <c r="M52" s="46" t="s">
        <v>141</v>
      </c>
      <c r="N52" s="161" t="s">
        <v>740</v>
      </c>
    </row>
    <row r="53" spans="1:14" ht="57.75" customHeight="1">
      <c r="A53" s="22" t="s">
        <v>754</v>
      </c>
      <c r="B53" s="22" t="s">
        <v>731</v>
      </c>
      <c r="C53" s="47" t="s">
        <v>732</v>
      </c>
      <c r="D53" s="48" t="s">
        <v>742</v>
      </c>
      <c r="E53" s="90">
        <v>150</v>
      </c>
      <c r="F53" s="50" t="s">
        <v>734</v>
      </c>
      <c r="G53" s="14">
        <v>10.55</v>
      </c>
      <c r="H53" s="45" t="s">
        <v>133</v>
      </c>
      <c r="I53" s="45" t="s">
        <v>134</v>
      </c>
      <c r="J53" s="46" t="str">
        <f>"Rez.≤"&amp;ROUND(E53-(E53)*(G53/100),2)&amp;F53 &amp;" = Indeplineste cerintele specificate"</f>
        <v>Rez.≤134,18mg/kg = Indeplineste cerintele specificate</v>
      </c>
      <c r="K53" s="46" t="str">
        <f>"Rez.&gt;"&amp;ROUND(E53+(E53)*(G53/100),2)&amp;F53&amp;" = Nu indeplineste cerintele specificate"</f>
        <v>Rez.&gt;165,83mg/kg = Nu indeplineste cerintele specificate</v>
      </c>
      <c r="L53" s="46" t="str">
        <f>ROUND((E53-(E53)*(G53/100)),3)&amp;F53&amp; " &lt; Rez. ≤ "&amp;ROUND(E53+(E53)*(G53/100),3)&amp;F53&amp;" = prezinta risc de neindeplinire cerinte specificate"</f>
        <v>134,175mg/kg &lt; Rez. ≤ 165,825mg/kg = prezinta risc de neindeplinire cerinte specificate</v>
      </c>
      <c r="M53" s="46" t="str">
        <f>IF(C53="Nu exista","Neaplicabil ptr. ca nu exista limita de specificatie","x")</f>
        <v>x</v>
      </c>
      <c r="N53" s="110"/>
    </row>
    <row r="54" spans="1:14" ht="57.75" customHeight="1">
      <c r="A54" s="22" t="s">
        <v>754</v>
      </c>
      <c r="B54" s="22" t="s">
        <v>731</v>
      </c>
      <c r="C54" s="47" t="s">
        <v>732</v>
      </c>
      <c r="D54" s="48" t="s">
        <v>743</v>
      </c>
      <c r="E54" s="90" t="s">
        <v>141</v>
      </c>
      <c r="F54" s="50" t="s">
        <v>734</v>
      </c>
      <c r="G54" s="14">
        <v>10.19</v>
      </c>
      <c r="H54" s="45" t="s">
        <v>133</v>
      </c>
      <c r="I54" s="45" t="s">
        <v>142</v>
      </c>
      <c r="J54" s="46" t="s">
        <v>142</v>
      </c>
      <c r="K54" s="46" t="s">
        <v>142</v>
      </c>
      <c r="L54" s="46" t="s">
        <v>142</v>
      </c>
      <c r="M54" s="46" t="s">
        <v>141</v>
      </c>
      <c r="N54" s="161" t="s">
        <v>740</v>
      </c>
    </row>
    <row r="55" spans="1:14" ht="57.75" customHeight="1">
      <c r="A55" s="22" t="s">
        <v>755</v>
      </c>
      <c r="B55" s="22" t="s">
        <v>731</v>
      </c>
      <c r="C55" s="47" t="s">
        <v>732</v>
      </c>
      <c r="D55" s="48" t="s">
        <v>735</v>
      </c>
      <c r="E55" s="90">
        <v>100</v>
      </c>
      <c r="F55" s="50" t="s">
        <v>734</v>
      </c>
      <c r="G55" s="14">
        <v>12.96</v>
      </c>
      <c r="H55" s="45" t="s">
        <v>133</v>
      </c>
      <c r="I55" s="45" t="s">
        <v>134</v>
      </c>
      <c r="J55" s="46" t="str">
        <f>"Rez.≤"&amp;ROUND(E55-(E55)*(G55/100),2)&amp;F55 &amp;" = Indeplineste cerintele specificate"</f>
        <v>Rez.≤87,04mg/kg = Indeplineste cerintele specificate</v>
      </c>
      <c r="K55" s="46" t="str">
        <f>"Rez.&gt;"&amp;ROUND(E55+(E55)*(G55/100),2)&amp;F55&amp;" = Nu indeplineste cerintele specificate"</f>
        <v>Rez.&gt;112,96mg/kg = Nu indeplineste cerintele specificate</v>
      </c>
      <c r="L55" s="46" t="str">
        <f>ROUND((E55-(E55)*(G55/100)),3)&amp;F55&amp; " &lt; Rez. ≤ "&amp;ROUND(E55+(E55)*(G55/100),3)&amp;F55&amp;" = prezinta risc de neindeplinire cerinte specificate"</f>
        <v>87,04mg/kg &lt; Rez. ≤ 112,96mg/kg = prezinta risc de neindeplinire cerinte specificate</v>
      </c>
      <c r="M55" s="46" t="str">
        <f>IF(C55="Nu exista","Neaplicabil ptr. ca nu exista limita de specificatie","x")</f>
        <v>x</v>
      </c>
      <c r="N55" s="110"/>
    </row>
    <row r="56" spans="1:14" ht="54.75" customHeight="1" thickBot="1">
      <c r="A56" s="22" t="s">
        <v>755</v>
      </c>
      <c r="B56" s="22" t="s">
        <v>731</v>
      </c>
      <c r="C56" s="47" t="s">
        <v>732</v>
      </c>
      <c r="D56" s="48" t="s">
        <v>736</v>
      </c>
      <c r="E56" s="90">
        <v>150</v>
      </c>
      <c r="F56" s="50" t="s">
        <v>734</v>
      </c>
      <c r="G56" s="14">
        <v>12.06</v>
      </c>
      <c r="H56" s="45" t="s">
        <v>133</v>
      </c>
      <c r="I56" s="45" t="s">
        <v>134</v>
      </c>
      <c r="J56" s="46" t="str">
        <f>"Rez.≤"&amp;ROUND(E56-(E56)*(G56/100),2)&amp;F56 &amp;" = Indeplineste cerintele specificate"</f>
        <v>Rez.≤131,91mg/kg = Indeplineste cerintele specificate</v>
      </c>
      <c r="K56" s="46" t="str">
        <f>"Rez.&gt;"&amp;ROUND(E56+(E56)*(G56/100),2)&amp;F56&amp;" = Nu indeplineste cerintele specificate"</f>
        <v>Rez.&gt;168,09mg/kg = Nu indeplineste cerintele specificate</v>
      </c>
      <c r="L56" s="46" t="str">
        <f>ROUND((E56-(E56)*(G56/100)),3)&amp;F56&amp; " &lt; Rez. ≤ "&amp;ROUND(E56+(E56)*(G56/100),3)&amp;F56&amp;" = prezinta risc de neindeplinire cerinte specificate"</f>
        <v>131,91mg/kg &lt; Rez. ≤ 168,09mg/kg = prezinta risc de neindeplinire cerinte specificate</v>
      </c>
      <c r="M56" s="46" t="str">
        <f>IF(C56="Nu exista","Neaplicabil ptr. ca nu exista limita de specificatie","x")</f>
        <v>x</v>
      </c>
      <c r="N56" s="110"/>
    </row>
    <row r="57" spans="1:14" ht="55.5" customHeight="1" thickBot="1">
      <c r="A57" s="22" t="s">
        <v>755</v>
      </c>
      <c r="B57" s="22" t="s">
        <v>731</v>
      </c>
      <c r="C57" s="47" t="s">
        <v>732</v>
      </c>
      <c r="D57" s="48" t="s">
        <v>738</v>
      </c>
      <c r="E57" s="90" t="s">
        <v>141</v>
      </c>
      <c r="F57" s="50" t="s">
        <v>734</v>
      </c>
      <c r="G57" s="14">
        <v>13.41</v>
      </c>
      <c r="H57" s="45" t="s">
        <v>133</v>
      </c>
      <c r="I57" s="45" t="s">
        <v>142</v>
      </c>
      <c r="J57" s="46" t="s">
        <v>142</v>
      </c>
      <c r="K57" s="46" t="s">
        <v>142</v>
      </c>
      <c r="L57" s="46" t="s">
        <v>142</v>
      </c>
      <c r="M57" s="46" t="s">
        <v>141</v>
      </c>
      <c r="N57" s="161" t="s">
        <v>740</v>
      </c>
    </row>
    <row r="58" spans="1:14" ht="48" customHeight="1" thickBot="1">
      <c r="A58" s="22" t="s">
        <v>755</v>
      </c>
      <c r="B58" s="22" t="s">
        <v>731</v>
      </c>
      <c r="C58" s="47" t="s">
        <v>732</v>
      </c>
      <c r="D58" s="48" t="s">
        <v>741</v>
      </c>
      <c r="E58" s="90" t="s">
        <v>141</v>
      </c>
      <c r="F58" s="50" t="s">
        <v>734</v>
      </c>
      <c r="G58" s="14">
        <v>11.41</v>
      </c>
      <c r="H58" s="45" t="s">
        <v>133</v>
      </c>
      <c r="I58" s="45" t="s">
        <v>142</v>
      </c>
      <c r="J58" s="46" t="s">
        <v>142</v>
      </c>
      <c r="K58" s="46" t="s">
        <v>142</v>
      </c>
      <c r="L58" s="46" t="s">
        <v>142</v>
      </c>
      <c r="M58" s="46" t="s">
        <v>141</v>
      </c>
      <c r="N58" s="161" t="s">
        <v>740</v>
      </c>
    </row>
    <row r="59" spans="1:14" ht="50.25" customHeight="1">
      <c r="A59" s="22" t="s">
        <v>755</v>
      </c>
      <c r="B59" s="22" t="s">
        <v>731</v>
      </c>
      <c r="C59" s="47" t="s">
        <v>732</v>
      </c>
      <c r="D59" s="48" t="s">
        <v>733</v>
      </c>
      <c r="E59" s="90" t="s">
        <v>141</v>
      </c>
      <c r="F59" s="50" t="s">
        <v>734</v>
      </c>
      <c r="G59" s="14">
        <v>11.41</v>
      </c>
      <c r="H59" s="45" t="s">
        <v>133</v>
      </c>
      <c r="I59" s="45" t="s">
        <v>142</v>
      </c>
      <c r="J59" s="46" t="s">
        <v>142</v>
      </c>
      <c r="K59" s="46" t="s">
        <v>142</v>
      </c>
      <c r="L59" s="46" t="s">
        <v>142</v>
      </c>
      <c r="M59" s="46" t="s">
        <v>141</v>
      </c>
      <c r="N59" s="161" t="s">
        <v>740</v>
      </c>
    </row>
    <row r="60" spans="1:14" ht="50.25" customHeight="1">
      <c r="A60" s="22" t="s">
        <v>755</v>
      </c>
      <c r="B60" s="22" t="s">
        <v>731</v>
      </c>
      <c r="C60" s="47" t="s">
        <v>732</v>
      </c>
      <c r="D60" s="48" t="s">
        <v>742</v>
      </c>
      <c r="E60" s="90">
        <v>150</v>
      </c>
      <c r="F60" s="50" t="s">
        <v>734</v>
      </c>
      <c r="G60" s="14">
        <v>11.4</v>
      </c>
      <c r="H60" s="45" t="s">
        <v>133</v>
      </c>
      <c r="I60" s="45" t="s">
        <v>134</v>
      </c>
      <c r="J60" s="46" t="str">
        <f>"Rez.≤"&amp;ROUND(E60-(E60)*(G60/100),2)&amp;F60 &amp;" = Indeplineste cerintele specificate"</f>
        <v>Rez.≤132,9mg/kg = Indeplineste cerintele specificate</v>
      </c>
      <c r="K60" s="46" t="str">
        <f>"Rez.&gt;"&amp;ROUND(E60+(E60)*(G60/100),2)&amp;F60&amp;" = Nu indeplineste cerintele specificate"</f>
        <v>Rez.&gt;167,1mg/kg = Nu indeplineste cerintele specificate</v>
      </c>
      <c r="L60" s="46" t="str">
        <f>ROUND((E60-(E60)*(G60/100)),3)&amp;F60&amp; " &lt; Rez. ≤ "&amp;ROUND(E60+(E60)*(G60/100),3)&amp;F60&amp;" = prezinta risc de neindeplinire cerinte specificate"</f>
        <v>132,9mg/kg &lt; Rez. ≤ 167,1mg/kg = prezinta risc de neindeplinire cerinte specificate</v>
      </c>
      <c r="M60" s="46" t="str">
        <f>IF(C60="Nu exista","Neaplicabil ptr. ca nu exista limita de specificatie","x")</f>
        <v>x</v>
      </c>
      <c r="N60" s="110"/>
    </row>
    <row r="61" spans="1:14" ht="50.25" customHeight="1">
      <c r="A61" s="22" t="s">
        <v>755</v>
      </c>
      <c r="B61" s="22" t="s">
        <v>731</v>
      </c>
      <c r="C61" s="47" t="s">
        <v>732</v>
      </c>
      <c r="D61" s="48" t="s">
        <v>743</v>
      </c>
      <c r="E61" s="90" t="s">
        <v>141</v>
      </c>
      <c r="F61" s="50" t="s">
        <v>734</v>
      </c>
      <c r="G61" s="14">
        <v>12.18</v>
      </c>
      <c r="H61" s="45" t="s">
        <v>133</v>
      </c>
      <c r="I61" s="45" t="s">
        <v>142</v>
      </c>
      <c r="J61" s="46" t="s">
        <v>142</v>
      </c>
      <c r="K61" s="46" t="s">
        <v>142</v>
      </c>
      <c r="L61" s="46" t="s">
        <v>142</v>
      </c>
      <c r="M61" s="46" t="s">
        <v>141</v>
      </c>
      <c r="N61" s="161" t="s">
        <v>740</v>
      </c>
    </row>
    <row r="62" spans="1:14" ht="57.75" customHeight="1">
      <c r="A62" s="22" t="s">
        <v>756</v>
      </c>
      <c r="B62" s="22" t="s">
        <v>731</v>
      </c>
      <c r="C62" s="47" t="s">
        <v>732</v>
      </c>
      <c r="D62" s="48" t="s">
        <v>735</v>
      </c>
      <c r="E62" s="90">
        <v>100</v>
      </c>
      <c r="F62" s="50" t="s">
        <v>734</v>
      </c>
      <c r="G62" s="14">
        <v>12.95</v>
      </c>
      <c r="H62" s="45" t="s">
        <v>133</v>
      </c>
      <c r="I62" s="45" t="s">
        <v>134</v>
      </c>
      <c r="J62" s="46" t="str">
        <f>"Rez.≤"&amp;ROUND(E62-(E62)*(G62/100),2)&amp;F62 &amp;" = Indeplineste cerintele specificate"</f>
        <v>Rez.≤87,05mg/kg = Indeplineste cerintele specificate</v>
      </c>
      <c r="K62" s="46" t="str">
        <f>"Rez.&gt;"&amp;ROUND(E62+(E62)*(G62/100),2)&amp;F62&amp;" = Nu indeplineste cerintele specificate"</f>
        <v>Rez.&gt;112,95mg/kg = Nu indeplineste cerintele specificate</v>
      </c>
      <c r="L62" s="46" t="str">
        <f>ROUND((E62-(E62)*(G62/100)),3)&amp;F62&amp; " &lt; Rez. ≤ "&amp;ROUND(E62+(E62)*(G62/100),3)&amp;F62&amp;" = prezinta risc de neindeplinire cerinte specificate"</f>
        <v>87,05mg/kg &lt; Rez. ≤ 112,95mg/kg = prezinta risc de neindeplinire cerinte specificate</v>
      </c>
      <c r="M62" s="46" t="str">
        <f>IF(C62="Nu exista","Neaplicabil ptr. ca nu exista limita de specificatie","x")</f>
        <v>x</v>
      </c>
      <c r="N62" s="110"/>
    </row>
    <row r="63" spans="1:14" ht="57.75" customHeight="1" thickBot="1">
      <c r="A63" s="22" t="s">
        <v>756</v>
      </c>
      <c r="B63" s="22" t="s">
        <v>731</v>
      </c>
      <c r="C63" s="47" t="s">
        <v>732</v>
      </c>
      <c r="D63" s="48" t="s">
        <v>736</v>
      </c>
      <c r="E63" s="90">
        <v>300</v>
      </c>
      <c r="F63" s="50" t="s">
        <v>734</v>
      </c>
      <c r="G63" s="14">
        <v>12.61</v>
      </c>
      <c r="H63" s="45" t="s">
        <v>133</v>
      </c>
      <c r="I63" s="45" t="s">
        <v>134</v>
      </c>
      <c r="J63" s="46" t="str">
        <f>"Rez.≤"&amp;ROUND(E63-(E63)*(G63/100),2)&amp;F63 &amp;" = Indeplineste cerintele specificate"</f>
        <v>Rez.≤262,17mg/kg = Indeplineste cerintele specificate</v>
      </c>
      <c r="K63" s="46" t="str">
        <f>"Rez.&gt;"&amp;ROUND(E63+(E63)*(G63/100),2)&amp;F63&amp;" = Nu indeplineste cerintele specificate"</f>
        <v>Rez.&gt;337,83mg/kg = Nu indeplineste cerintele specificate</v>
      </c>
      <c r="L63" s="46" t="str">
        <f>ROUND((E63-(E63)*(G63/100)),3)&amp;F63&amp; " &lt; Rez. ≤ "&amp;ROUND(E63+(E63)*(G63/100),3)&amp;F63&amp;" = prezinta risc de neindeplinire cerinte specificate"</f>
        <v>262,17mg/kg &lt; Rez. ≤ 337,83mg/kg = prezinta risc de neindeplinire cerinte specificate</v>
      </c>
      <c r="M63" s="46" t="str">
        <f>IF(C63="Nu exista","Neaplicabil ptr. ca nu exista limita de specificatie","x")</f>
        <v>x</v>
      </c>
      <c r="N63" s="110"/>
    </row>
    <row r="64" spans="1:14" ht="57.75" customHeight="1" thickBot="1">
      <c r="A64" s="22" t="s">
        <v>756</v>
      </c>
      <c r="B64" s="22" t="s">
        <v>731</v>
      </c>
      <c r="C64" s="47" t="s">
        <v>732</v>
      </c>
      <c r="D64" s="48" t="s">
        <v>741</v>
      </c>
      <c r="E64" s="90" t="s">
        <v>141</v>
      </c>
      <c r="F64" s="50" t="s">
        <v>734</v>
      </c>
      <c r="G64" s="14">
        <v>12.89</v>
      </c>
      <c r="H64" s="45" t="s">
        <v>133</v>
      </c>
      <c r="I64" s="45" t="s">
        <v>142</v>
      </c>
      <c r="J64" s="46" t="s">
        <v>142</v>
      </c>
      <c r="K64" s="46" t="s">
        <v>142</v>
      </c>
      <c r="L64" s="46" t="s">
        <v>142</v>
      </c>
      <c r="M64" s="46" t="s">
        <v>141</v>
      </c>
      <c r="N64" s="161" t="s">
        <v>740</v>
      </c>
    </row>
    <row r="65" spans="1:14" ht="57.75" customHeight="1">
      <c r="A65" s="22" t="s">
        <v>756</v>
      </c>
      <c r="B65" s="22" t="s">
        <v>731</v>
      </c>
      <c r="C65" s="47" t="s">
        <v>732</v>
      </c>
      <c r="D65" s="48" t="s">
        <v>733</v>
      </c>
      <c r="E65" s="90" t="s">
        <v>141</v>
      </c>
      <c r="F65" s="50" t="s">
        <v>734</v>
      </c>
      <c r="G65" s="14">
        <v>12.77</v>
      </c>
      <c r="H65" s="45" t="s">
        <v>133</v>
      </c>
      <c r="I65" s="45" t="s">
        <v>142</v>
      </c>
      <c r="J65" s="46" t="s">
        <v>142</v>
      </c>
      <c r="K65" s="46" t="s">
        <v>142</v>
      </c>
      <c r="L65" s="46" t="s">
        <v>142</v>
      </c>
      <c r="M65" s="46" t="s">
        <v>141</v>
      </c>
      <c r="N65" s="161" t="s">
        <v>740</v>
      </c>
    </row>
    <row r="66" spans="1:14" ht="57.75" customHeight="1">
      <c r="A66" s="22" t="s">
        <v>756</v>
      </c>
      <c r="B66" s="22" t="s">
        <v>731</v>
      </c>
      <c r="C66" s="47" t="s">
        <v>732</v>
      </c>
      <c r="D66" s="48" t="s">
        <v>738</v>
      </c>
      <c r="E66" s="90" t="s">
        <v>141</v>
      </c>
      <c r="F66" s="50" t="s">
        <v>734</v>
      </c>
      <c r="G66" s="14">
        <v>13.2</v>
      </c>
      <c r="H66" s="45" t="s">
        <v>133</v>
      </c>
      <c r="I66" s="45" t="s">
        <v>142</v>
      </c>
      <c r="J66" s="46" t="s">
        <v>142</v>
      </c>
      <c r="K66" s="46" t="s">
        <v>142</v>
      </c>
      <c r="L66" s="46" t="s">
        <v>142</v>
      </c>
      <c r="M66" s="46" t="s">
        <v>141</v>
      </c>
      <c r="N66" s="161" t="s">
        <v>740</v>
      </c>
    </row>
    <row r="67" spans="1:14" ht="57.75" customHeight="1">
      <c r="A67" s="22" t="s">
        <v>756</v>
      </c>
      <c r="B67" s="22" t="s">
        <v>731</v>
      </c>
      <c r="C67" s="47" t="s">
        <v>732</v>
      </c>
      <c r="D67" s="48" t="s">
        <v>742</v>
      </c>
      <c r="E67" s="90">
        <v>150</v>
      </c>
      <c r="F67" s="50" t="s">
        <v>734</v>
      </c>
      <c r="G67" s="14">
        <v>17.05</v>
      </c>
      <c r="H67" s="45" t="s">
        <v>133</v>
      </c>
      <c r="I67" s="45" t="s">
        <v>134</v>
      </c>
      <c r="J67" s="46" t="str">
        <f>"Rez.≤"&amp;ROUND(E67-(E67)*(G67/100),2)&amp;F67 &amp;" = Indeplineste cerintele specificate"</f>
        <v>Rez.≤124,43mg/kg = Indeplineste cerintele specificate</v>
      </c>
      <c r="K67" s="46" t="str">
        <f>"Rez.&gt;"&amp;ROUND(E67+(E67)*(G67/100),2)&amp;F67&amp;" = Nu indeplineste cerintele specificate"</f>
        <v>Rez.&gt;175,58mg/kg = Nu indeplineste cerintele specificate</v>
      </c>
      <c r="L67" s="46" t="str">
        <f>ROUND((E67-(E67)*(G67/100)),3)&amp;F67&amp; " &lt; Rez. ≤ "&amp;ROUND(E67+(E67)*(G67/100),3)&amp;F67&amp;" = prezinta risc de neindeplinire cerinte specificate"</f>
        <v>124,425mg/kg &lt; Rez. ≤ 175,575mg/kg = prezinta risc de neindeplinire cerinte specificate</v>
      </c>
      <c r="M67" s="46" t="str">
        <f>IF(C67="Nu exista","Neaplicabil ptr. ca nu exista limita de specificatie","x")</f>
        <v>x</v>
      </c>
      <c r="N67" s="110"/>
    </row>
    <row r="68" spans="1:14" ht="55.5" customHeight="1">
      <c r="A68" s="22" t="s">
        <v>756</v>
      </c>
      <c r="B68" s="22" t="s">
        <v>731</v>
      </c>
      <c r="C68" s="47" t="s">
        <v>732</v>
      </c>
      <c r="D68" s="48" t="s">
        <v>743</v>
      </c>
      <c r="E68" s="90" t="s">
        <v>141</v>
      </c>
      <c r="F68" s="50" t="s">
        <v>734</v>
      </c>
      <c r="G68" s="14">
        <v>16.09</v>
      </c>
      <c r="H68" s="45" t="s">
        <v>133</v>
      </c>
      <c r="I68" s="45" t="s">
        <v>142</v>
      </c>
      <c r="J68" s="46" t="s">
        <v>142</v>
      </c>
      <c r="K68" s="46" t="s">
        <v>142</v>
      </c>
      <c r="L68" s="46" t="s">
        <v>142</v>
      </c>
      <c r="M68" s="46" t="s">
        <v>141</v>
      </c>
      <c r="N68" s="161" t="s">
        <v>740</v>
      </c>
    </row>
    <row r="69" spans="1:14" ht="15.75" thickBot="1">
      <c r="A69" s="391"/>
      <c r="B69" s="391"/>
      <c r="C69" s="391"/>
      <c r="D69" s="391"/>
      <c r="E69" s="391"/>
      <c r="F69" s="391"/>
      <c r="G69" s="164"/>
      <c r="H69" s="391"/>
      <c r="I69" s="391"/>
      <c r="J69" s="391"/>
      <c r="K69" s="391"/>
      <c r="L69" s="391"/>
      <c r="M69" s="154"/>
      <c r="N69" s="154"/>
    </row>
    <row r="70" spans="1:14" ht="15.75" thickBot="1">
      <c r="A70" s="14" t="s">
        <v>144</v>
      </c>
    </row>
    <row r="71" spans="1:14" ht="15.75" thickBot="1">
      <c r="A71" s="56" t="s">
        <v>145</v>
      </c>
      <c r="B71" s="404" t="s">
        <v>146</v>
      </c>
      <c r="C71" s="404"/>
      <c r="D71" s="404"/>
      <c r="E71" s="404"/>
      <c r="F71" s="404"/>
      <c r="G71" s="404"/>
      <c r="H71" s="404"/>
      <c r="I71" s="404"/>
      <c r="J71" s="404"/>
      <c r="K71" s="404"/>
      <c r="L71" s="404"/>
      <c r="M71" s="404"/>
    </row>
    <row r="72" spans="1:14" ht="15.75" thickBot="1">
      <c r="A72" s="14" t="s">
        <v>147</v>
      </c>
      <c r="B72" s="404" t="s">
        <v>148</v>
      </c>
      <c r="C72" s="404"/>
      <c r="D72" s="404"/>
      <c r="E72" s="404"/>
      <c r="F72" s="404"/>
      <c r="G72" s="404"/>
      <c r="H72" s="404"/>
      <c r="I72" s="404"/>
      <c r="J72" s="404"/>
      <c r="K72" s="404"/>
      <c r="L72" s="404"/>
      <c r="M72" s="404"/>
    </row>
    <row r="73" spans="1:14" ht="15.75" thickBot="1">
      <c r="A73" s="14" t="s">
        <v>236</v>
      </c>
      <c r="B73" s="404" t="s">
        <v>757</v>
      </c>
      <c r="C73" s="404"/>
      <c r="D73" s="404"/>
      <c r="E73" s="404"/>
      <c r="F73" s="404"/>
      <c r="G73" s="404"/>
      <c r="H73" s="404"/>
      <c r="I73" s="404"/>
      <c r="J73" s="404"/>
      <c r="K73" s="404"/>
      <c r="L73" s="404"/>
      <c r="M73" s="404"/>
    </row>
    <row r="74" spans="1:14" ht="15.75" thickBot="1">
      <c r="A74" s="14" t="s">
        <v>758</v>
      </c>
      <c r="B74" s="404" t="s">
        <v>150</v>
      </c>
      <c r="C74" s="404"/>
      <c r="D74" s="404"/>
      <c r="E74" s="404"/>
      <c r="F74" s="404"/>
      <c r="G74" s="404"/>
      <c r="H74" s="404"/>
      <c r="I74" s="404"/>
      <c r="J74" s="404"/>
      <c r="K74" s="404"/>
      <c r="L74" s="404"/>
      <c r="M74" s="404"/>
    </row>
    <row r="75" spans="1:14">
      <c r="A75" s="14" t="s">
        <v>759</v>
      </c>
      <c r="B75" s="401" t="s">
        <v>760</v>
      </c>
      <c r="C75" s="401"/>
      <c r="D75" s="401"/>
      <c r="E75" s="401"/>
      <c r="F75" s="401"/>
      <c r="G75" s="401"/>
      <c r="H75" s="401"/>
      <c r="I75" s="401"/>
      <c r="J75" s="401"/>
      <c r="K75" s="401"/>
      <c r="L75" s="401"/>
      <c r="M75" s="401"/>
    </row>
    <row r="76" spans="1:14">
      <c r="A76" s="391"/>
      <c r="B76" s="391"/>
      <c r="C76" s="391"/>
      <c r="D76" s="391"/>
      <c r="E76" s="391"/>
      <c r="F76" s="391"/>
      <c r="G76" s="164"/>
      <c r="H76" s="391"/>
      <c r="I76" s="391"/>
      <c r="J76" s="391"/>
      <c r="K76" s="391"/>
      <c r="L76" s="391"/>
      <c r="M76" s="154"/>
      <c r="N76" s="154"/>
    </row>
    <row r="77" spans="1:14">
      <c r="A77" s="391"/>
      <c r="B77" s="391"/>
      <c r="C77" s="391"/>
      <c r="D77" s="391"/>
      <c r="E77" s="391"/>
      <c r="F77" s="391"/>
      <c r="G77" s="164"/>
      <c r="H77" s="391"/>
      <c r="I77" s="391"/>
      <c r="J77" s="391"/>
      <c r="K77" s="391"/>
      <c r="L77" s="391"/>
      <c r="M77" s="154"/>
      <c r="N77" s="154"/>
    </row>
    <row r="78" spans="1:14">
      <c r="A78" s="391"/>
      <c r="B78" s="391"/>
      <c r="C78" s="391"/>
      <c r="D78" s="391"/>
      <c r="E78" s="391"/>
      <c r="F78" s="391"/>
      <c r="G78" s="164"/>
      <c r="H78" s="391"/>
      <c r="I78" s="391"/>
      <c r="J78" s="391"/>
      <c r="K78" s="391"/>
      <c r="L78" s="391"/>
      <c r="M78" s="154"/>
      <c r="N78" s="154"/>
    </row>
    <row r="79" spans="1:14">
      <c r="A79" s="391"/>
      <c r="B79" s="391"/>
      <c r="C79" s="391"/>
      <c r="D79" s="391"/>
      <c r="E79" s="391"/>
      <c r="F79" s="391"/>
      <c r="G79" s="164"/>
      <c r="H79" s="391"/>
      <c r="I79" s="391"/>
      <c r="J79" s="391"/>
      <c r="K79" s="391"/>
      <c r="L79" s="391"/>
      <c r="M79" s="154"/>
      <c r="N79" s="154"/>
    </row>
    <row r="80" spans="1:14">
      <c r="A80" s="391"/>
      <c r="B80" s="391"/>
      <c r="C80" s="391"/>
      <c r="D80" s="391"/>
      <c r="E80" s="391"/>
      <c r="F80" s="391"/>
      <c r="G80" s="164"/>
      <c r="H80" s="391"/>
      <c r="I80" s="391"/>
      <c r="J80" s="391"/>
      <c r="K80" s="391"/>
      <c r="L80" s="391"/>
      <c r="M80" s="154"/>
      <c r="N80" s="154"/>
    </row>
    <row r="81" spans="1:14">
      <c r="A81" s="391"/>
      <c r="B81" s="391"/>
      <c r="C81" s="391"/>
      <c r="D81" s="391"/>
      <c r="E81" s="391"/>
      <c r="F81" s="391"/>
      <c r="G81" s="164"/>
      <c r="H81" s="391"/>
      <c r="I81" s="391"/>
      <c r="J81" s="391"/>
      <c r="K81" s="391"/>
      <c r="L81" s="391"/>
      <c r="M81" s="154"/>
      <c r="N81" s="154"/>
    </row>
    <row r="82" spans="1:14">
      <c r="A82" s="391"/>
      <c r="B82" s="391"/>
      <c r="C82" s="391"/>
      <c r="D82" s="391"/>
      <c r="E82" s="391"/>
      <c r="F82" s="391"/>
      <c r="G82" s="164"/>
      <c r="H82" s="391"/>
      <c r="I82" s="391"/>
      <c r="J82" s="391"/>
      <c r="K82" s="391"/>
      <c r="L82" s="391"/>
      <c r="M82" s="154"/>
      <c r="N82" s="154"/>
    </row>
    <row r="83" spans="1:14">
      <c r="B83" s="391"/>
      <c r="C83" s="391"/>
      <c r="D83" s="391"/>
      <c r="E83" s="391"/>
      <c r="F83" s="391"/>
      <c r="G83" s="164"/>
      <c r="H83" s="391"/>
      <c r="I83" s="391"/>
      <c r="J83" s="391"/>
      <c r="K83" s="391"/>
      <c r="L83" s="391"/>
      <c r="M83" s="154"/>
      <c r="N83" s="154"/>
    </row>
    <row r="84" spans="1:14">
      <c r="B84" s="391"/>
      <c r="C84" s="391"/>
      <c r="D84" s="391"/>
      <c r="E84" s="391"/>
      <c r="F84" s="391"/>
      <c r="G84" s="164"/>
      <c r="H84" s="391"/>
      <c r="I84" s="391"/>
      <c r="J84" s="391"/>
      <c r="K84" s="391"/>
      <c r="L84" s="391"/>
      <c r="M84" s="154"/>
      <c r="N84" s="154"/>
    </row>
    <row r="85" spans="1:14">
      <c r="B85" s="391"/>
      <c r="C85" s="391"/>
      <c r="D85" s="391"/>
      <c r="E85" s="391"/>
      <c r="F85" s="391"/>
      <c r="G85" s="164"/>
      <c r="H85" s="391"/>
      <c r="I85" s="391"/>
      <c r="J85" s="391"/>
      <c r="K85" s="391"/>
      <c r="L85" s="391"/>
      <c r="M85" s="154"/>
      <c r="N85" s="154"/>
    </row>
    <row r="86" spans="1:14">
      <c r="B86" s="391"/>
      <c r="C86" s="391"/>
      <c r="D86" s="391"/>
      <c r="E86" s="391"/>
      <c r="F86" s="391"/>
      <c r="G86" s="164"/>
      <c r="H86" s="391"/>
      <c r="I86" s="391"/>
      <c r="J86" s="391"/>
      <c r="K86" s="391"/>
      <c r="L86" s="391"/>
      <c r="M86" s="154"/>
      <c r="N86" s="154"/>
    </row>
    <row r="87" spans="1:14">
      <c r="B87" s="391"/>
      <c r="C87" s="391"/>
      <c r="D87" s="391"/>
      <c r="E87" s="391"/>
      <c r="F87" s="391"/>
      <c r="G87" s="164"/>
      <c r="H87" s="391"/>
      <c r="I87" s="391"/>
      <c r="J87" s="391"/>
      <c r="K87" s="391"/>
      <c r="L87" s="391"/>
      <c r="M87" s="154"/>
      <c r="N87" s="154"/>
    </row>
    <row r="88" spans="1:14">
      <c r="B88" s="391"/>
      <c r="C88" s="391"/>
      <c r="D88" s="391"/>
      <c r="E88" s="391"/>
      <c r="F88" s="391"/>
      <c r="G88" s="164"/>
      <c r="H88" s="391"/>
      <c r="I88" s="391"/>
      <c r="J88" s="391"/>
      <c r="K88" s="391"/>
      <c r="L88" s="391"/>
      <c r="M88" s="154"/>
      <c r="N88" s="154"/>
    </row>
    <row r="89" spans="1:14">
      <c r="B89" s="391"/>
      <c r="C89" s="391"/>
      <c r="D89" s="391"/>
      <c r="E89" s="391"/>
      <c r="F89" s="391"/>
      <c r="G89" s="164"/>
      <c r="H89" s="391"/>
      <c r="I89" s="391"/>
      <c r="J89" s="391"/>
      <c r="K89" s="391"/>
      <c r="L89" s="391"/>
      <c r="M89" s="154"/>
      <c r="N89" s="154"/>
    </row>
    <row r="90" spans="1:14">
      <c r="B90" s="391"/>
      <c r="C90" s="391"/>
      <c r="D90" s="391"/>
      <c r="E90" s="391"/>
      <c r="F90" s="391"/>
      <c r="G90" s="164"/>
      <c r="H90" s="391"/>
      <c r="I90" s="391"/>
      <c r="J90" s="391"/>
      <c r="K90" s="391"/>
      <c r="L90" s="391"/>
      <c r="M90" s="154"/>
      <c r="N90" s="154"/>
    </row>
    <row r="91" spans="1:14">
      <c r="B91" s="391"/>
      <c r="C91" s="391"/>
      <c r="D91" s="391"/>
      <c r="E91" s="391"/>
      <c r="F91" s="391"/>
      <c r="G91" s="164"/>
      <c r="H91" s="391"/>
      <c r="I91" s="391"/>
      <c r="J91" s="391"/>
      <c r="K91" s="391"/>
      <c r="L91" s="391"/>
      <c r="M91" s="154"/>
      <c r="N91" s="154"/>
    </row>
    <row r="92" spans="1:14">
      <c r="B92" s="391"/>
      <c r="C92" s="391"/>
      <c r="D92" s="391"/>
      <c r="E92" s="391"/>
      <c r="F92" s="391"/>
      <c r="G92" s="164"/>
      <c r="H92" s="391"/>
      <c r="I92" s="391"/>
      <c r="J92" s="391"/>
      <c r="K92" s="391"/>
      <c r="L92" s="391"/>
      <c r="M92" s="154"/>
      <c r="N92" s="154"/>
    </row>
    <row r="93" spans="1:14">
      <c r="B93" s="391"/>
      <c r="C93" s="391"/>
      <c r="D93" s="391"/>
      <c r="E93" s="391"/>
      <c r="F93" s="391"/>
      <c r="G93" s="164"/>
      <c r="H93" s="391"/>
      <c r="I93" s="391"/>
      <c r="J93" s="391"/>
      <c r="K93" s="391"/>
      <c r="L93" s="391"/>
      <c r="M93" s="154"/>
      <c r="N93" s="154"/>
    </row>
    <row r="94" spans="1:14">
      <c r="B94" s="391"/>
      <c r="C94" s="391"/>
      <c r="D94" s="391"/>
      <c r="E94" s="391"/>
      <c r="F94" s="391"/>
      <c r="G94" s="164"/>
      <c r="H94" s="391"/>
      <c r="I94" s="391"/>
      <c r="J94" s="391"/>
      <c r="K94" s="391"/>
      <c r="L94" s="391"/>
      <c r="M94" s="154"/>
      <c r="N94" s="154"/>
    </row>
    <row r="95" spans="1:14">
      <c r="B95" s="391"/>
      <c r="C95" s="391"/>
      <c r="D95" s="391"/>
      <c r="E95" s="391"/>
      <c r="F95" s="391"/>
      <c r="G95" s="164"/>
      <c r="H95" s="391"/>
      <c r="I95" s="391"/>
      <c r="J95" s="391"/>
      <c r="K95" s="391"/>
      <c r="L95" s="391"/>
      <c r="M95" s="154"/>
      <c r="N95" s="154"/>
    </row>
    <row r="96" spans="1:14">
      <c r="B96" s="391"/>
      <c r="C96" s="391"/>
      <c r="D96" s="391"/>
      <c r="E96" s="391"/>
      <c r="F96" s="391"/>
      <c r="G96" s="164"/>
      <c r="H96" s="391"/>
      <c r="I96" s="391"/>
      <c r="J96" s="391"/>
      <c r="K96" s="391"/>
      <c r="L96" s="391"/>
      <c r="M96" s="154"/>
      <c r="N96" s="154"/>
    </row>
    <row r="97" spans="2:14">
      <c r="B97" s="391"/>
      <c r="C97" s="391"/>
      <c r="D97" s="391"/>
      <c r="E97" s="391"/>
      <c r="F97" s="391"/>
      <c r="G97" s="164"/>
      <c r="H97" s="391"/>
      <c r="I97" s="391"/>
      <c r="J97" s="391"/>
      <c r="K97" s="391"/>
      <c r="L97" s="391"/>
      <c r="M97" s="154"/>
      <c r="N97" s="154"/>
    </row>
    <row r="98" spans="2:14">
      <c r="B98" s="391"/>
      <c r="C98" s="391"/>
      <c r="D98" s="391"/>
      <c r="E98" s="391"/>
      <c r="F98" s="391"/>
      <c r="G98" s="164"/>
      <c r="H98" s="391"/>
      <c r="I98" s="391"/>
      <c r="J98" s="391"/>
      <c r="K98" s="391"/>
      <c r="L98" s="391"/>
      <c r="M98" s="154"/>
      <c r="N98" s="154"/>
    </row>
    <row r="99" spans="2:14">
      <c r="B99" s="391"/>
      <c r="C99" s="391"/>
      <c r="D99" s="391"/>
      <c r="E99" s="391"/>
      <c r="F99" s="391"/>
      <c r="G99" s="164"/>
      <c r="H99" s="391"/>
      <c r="I99" s="391"/>
      <c r="J99" s="391"/>
      <c r="K99" s="391"/>
      <c r="L99" s="391"/>
      <c r="M99" s="154"/>
      <c r="N99" s="154"/>
    </row>
    <row r="100" spans="2:14">
      <c r="B100" s="391"/>
      <c r="C100" s="391"/>
      <c r="D100" s="391"/>
      <c r="E100" s="391"/>
      <c r="F100" s="391"/>
      <c r="G100" s="164"/>
      <c r="H100" s="391"/>
      <c r="I100" s="391"/>
      <c r="J100" s="391"/>
      <c r="K100" s="391"/>
      <c r="L100" s="391"/>
      <c r="M100" s="154"/>
      <c r="N100" s="154"/>
    </row>
    <row r="101" spans="2:14">
      <c r="B101" s="391"/>
      <c r="C101" s="391"/>
      <c r="D101" s="391"/>
      <c r="E101" s="391"/>
      <c r="F101" s="391"/>
      <c r="G101" s="164"/>
      <c r="H101" s="391"/>
      <c r="I101" s="391"/>
      <c r="J101" s="391"/>
      <c r="K101" s="391"/>
      <c r="L101" s="391"/>
      <c r="M101" s="154"/>
      <c r="N101" s="154"/>
    </row>
    <row r="102" spans="2:14">
      <c r="B102" s="391"/>
      <c r="C102" s="391"/>
      <c r="D102" s="391"/>
      <c r="E102" s="391"/>
      <c r="F102" s="391"/>
      <c r="G102" s="164"/>
      <c r="H102" s="391"/>
      <c r="I102" s="391"/>
      <c r="J102" s="391"/>
      <c r="K102" s="391"/>
      <c r="L102" s="391"/>
      <c r="M102" s="154"/>
      <c r="N102" s="154"/>
    </row>
    <row r="103" spans="2:14">
      <c r="B103" s="391"/>
      <c r="C103" s="391"/>
      <c r="D103" s="391"/>
      <c r="E103" s="391"/>
      <c r="F103" s="391"/>
      <c r="G103" s="164"/>
      <c r="H103" s="391"/>
      <c r="I103" s="391"/>
      <c r="J103" s="391"/>
      <c r="K103" s="391"/>
      <c r="L103" s="391"/>
      <c r="M103" s="154"/>
      <c r="N103" s="154"/>
    </row>
    <row r="104" spans="2:14">
      <c r="B104" s="391"/>
      <c r="C104" s="391"/>
      <c r="D104" s="391"/>
      <c r="E104" s="391"/>
      <c r="F104" s="391"/>
      <c r="G104" s="164"/>
      <c r="H104" s="391"/>
      <c r="I104" s="391"/>
      <c r="J104" s="391"/>
      <c r="K104" s="391"/>
      <c r="L104" s="391"/>
      <c r="M104" s="154"/>
      <c r="N104" s="154"/>
    </row>
    <row r="105" spans="2:14">
      <c r="B105" s="391"/>
      <c r="C105" s="391"/>
      <c r="D105" s="391"/>
      <c r="E105" s="391"/>
      <c r="F105" s="391"/>
      <c r="G105" s="164"/>
      <c r="H105" s="391"/>
      <c r="I105" s="391"/>
      <c r="J105" s="391"/>
      <c r="K105" s="391"/>
      <c r="L105" s="391"/>
      <c r="M105" s="154"/>
      <c r="N105" s="154"/>
    </row>
    <row r="106" spans="2:14">
      <c r="B106" s="391"/>
      <c r="C106" s="391"/>
      <c r="D106" s="391"/>
      <c r="E106" s="391"/>
      <c r="F106" s="391"/>
      <c r="G106" s="164"/>
      <c r="H106" s="391"/>
      <c r="I106" s="391"/>
      <c r="J106" s="391"/>
      <c r="K106" s="391"/>
      <c r="L106" s="391"/>
      <c r="M106" s="154"/>
      <c r="N106" s="154"/>
    </row>
    <row r="107" spans="2:14">
      <c r="B107" s="391"/>
      <c r="C107" s="391"/>
      <c r="D107" s="391"/>
      <c r="E107" s="391"/>
      <c r="F107" s="391"/>
      <c r="G107" s="164"/>
      <c r="H107" s="391"/>
      <c r="I107" s="391"/>
      <c r="J107" s="391"/>
      <c r="K107" s="391"/>
      <c r="L107" s="391"/>
      <c r="M107" s="154"/>
      <c r="N107" s="154"/>
    </row>
    <row r="108" spans="2:14">
      <c r="B108" s="391"/>
      <c r="C108" s="391"/>
      <c r="D108" s="391"/>
      <c r="E108" s="391"/>
      <c r="F108" s="391"/>
      <c r="G108" s="164"/>
      <c r="H108" s="391"/>
      <c r="I108" s="391"/>
      <c r="J108" s="391"/>
      <c r="K108" s="391"/>
      <c r="L108" s="391"/>
      <c r="M108" s="154"/>
      <c r="N108" s="154"/>
    </row>
    <row r="109" spans="2:14">
      <c r="B109" s="391"/>
      <c r="C109" s="391"/>
      <c r="D109" s="391"/>
      <c r="E109" s="391"/>
      <c r="F109" s="391"/>
      <c r="G109" s="164"/>
      <c r="H109" s="391"/>
      <c r="I109" s="391"/>
      <c r="J109" s="391"/>
      <c r="K109" s="391"/>
      <c r="L109" s="391"/>
      <c r="M109" s="154"/>
      <c r="N109" s="154"/>
    </row>
    <row r="110" spans="2:14">
      <c r="B110" s="391"/>
      <c r="C110" s="391"/>
      <c r="D110" s="391"/>
      <c r="E110" s="391"/>
      <c r="F110" s="391"/>
      <c r="G110" s="164"/>
      <c r="H110" s="391"/>
      <c r="I110" s="391"/>
      <c r="J110" s="391"/>
      <c r="K110" s="391"/>
      <c r="L110" s="391"/>
      <c r="M110" s="154"/>
      <c r="N110" s="154"/>
    </row>
    <row r="111" spans="2:14">
      <c r="B111" s="391"/>
      <c r="C111" s="391"/>
      <c r="D111" s="391"/>
      <c r="E111" s="391"/>
      <c r="F111" s="391"/>
      <c r="G111" s="164"/>
      <c r="H111" s="391"/>
      <c r="I111" s="391"/>
      <c r="J111" s="391"/>
      <c r="K111" s="391"/>
      <c r="L111" s="391"/>
      <c r="M111" s="154"/>
      <c r="N111" s="154"/>
    </row>
    <row r="112" spans="2:14">
      <c r="B112" s="391"/>
      <c r="C112" s="391"/>
      <c r="D112" s="391"/>
      <c r="E112" s="391"/>
      <c r="F112" s="391"/>
      <c r="G112" s="164"/>
      <c r="H112" s="391"/>
      <c r="I112" s="391"/>
      <c r="J112" s="391"/>
      <c r="K112" s="391"/>
      <c r="L112" s="391"/>
      <c r="M112" s="154"/>
      <c r="N112" s="154"/>
    </row>
    <row r="113" spans="2:14">
      <c r="B113" s="391"/>
      <c r="C113" s="391"/>
      <c r="D113" s="391"/>
      <c r="E113" s="391"/>
      <c r="F113" s="391"/>
      <c r="G113" s="164"/>
      <c r="H113" s="391"/>
      <c r="I113" s="391"/>
      <c r="J113" s="391"/>
      <c r="K113" s="391"/>
      <c r="L113" s="391"/>
      <c r="M113" s="154"/>
      <c r="N113" s="154"/>
    </row>
    <row r="114" spans="2:14">
      <c r="B114" s="391"/>
      <c r="C114" s="391"/>
      <c r="D114" s="391"/>
      <c r="E114" s="391"/>
      <c r="F114" s="391"/>
      <c r="G114" s="164"/>
      <c r="H114" s="391"/>
      <c r="I114" s="391"/>
      <c r="J114" s="391"/>
      <c r="K114" s="391"/>
      <c r="L114" s="391"/>
      <c r="M114" s="154"/>
      <c r="N114" s="154"/>
    </row>
    <row r="115" spans="2:14">
      <c r="B115" s="391"/>
      <c r="C115" s="391"/>
      <c r="D115" s="391"/>
      <c r="E115" s="391"/>
      <c r="F115" s="391"/>
      <c r="G115" s="164"/>
      <c r="H115" s="391"/>
      <c r="I115" s="391"/>
      <c r="J115" s="391"/>
      <c r="K115" s="391"/>
      <c r="L115" s="391"/>
      <c r="M115" s="154"/>
      <c r="N115" s="154"/>
    </row>
    <row r="116" spans="2:14">
      <c r="B116" s="391"/>
      <c r="C116" s="391"/>
      <c r="D116" s="391"/>
      <c r="E116" s="391"/>
      <c r="F116" s="391"/>
      <c r="G116" s="164"/>
      <c r="H116" s="391"/>
      <c r="I116" s="391"/>
      <c r="J116" s="391"/>
      <c r="K116" s="391"/>
      <c r="L116" s="391"/>
      <c r="M116" s="154"/>
      <c r="N116" s="154"/>
    </row>
    <row r="117" spans="2:14">
      <c r="B117" s="391"/>
      <c r="C117" s="391"/>
      <c r="D117" s="391"/>
      <c r="E117" s="391"/>
      <c r="F117" s="391"/>
      <c r="G117" s="164"/>
      <c r="H117" s="391"/>
      <c r="I117" s="391"/>
      <c r="J117" s="391"/>
      <c r="K117" s="391"/>
      <c r="L117" s="391"/>
      <c r="M117" s="154"/>
      <c r="N117" s="154"/>
    </row>
    <row r="118" spans="2:14">
      <c r="B118" s="391"/>
      <c r="C118" s="391"/>
      <c r="D118" s="391"/>
      <c r="E118" s="391"/>
      <c r="F118" s="391"/>
      <c r="G118" s="164"/>
      <c r="H118" s="391"/>
      <c r="I118" s="391"/>
      <c r="J118" s="391"/>
      <c r="K118" s="391"/>
      <c r="L118" s="391"/>
      <c r="M118" s="154"/>
      <c r="N118" s="154"/>
    </row>
    <row r="119" spans="2:14">
      <c r="B119" s="391"/>
      <c r="C119" s="391"/>
      <c r="D119" s="391"/>
      <c r="E119" s="391"/>
      <c r="F119" s="391"/>
      <c r="G119" s="164"/>
      <c r="H119" s="391"/>
      <c r="I119" s="391"/>
      <c r="J119" s="391"/>
      <c r="K119" s="391"/>
      <c r="L119" s="391"/>
      <c r="M119" s="154"/>
      <c r="N119" s="154"/>
    </row>
    <row r="120" spans="2:14">
      <c r="B120" s="391"/>
      <c r="C120" s="391"/>
      <c r="D120" s="391"/>
      <c r="E120" s="391"/>
      <c r="F120" s="391"/>
      <c r="G120" s="164"/>
      <c r="H120" s="391"/>
      <c r="I120" s="391"/>
      <c r="J120" s="391"/>
      <c r="K120" s="391"/>
      <c r="L120" s="391"/>
      <c r="M120" s="154"/>
      <c r="N120" s="154"/>
    </row>
    <row r="121" spans="2:14">
      <c r="B121" s="391"/>
      <c r="C121" s="391"/>
      <c r="D121" s="391"/>
      <c r="E121" s="391"/>
      <c r="F121" s="391"/>
      <c r="G121" s="164"/>
      <c r="H121" s="391"/>
      <c r="I121" s="391"/>
      <c r="J121" s="391"/>
      <c r="K121" s="391"/>
      <c r="L121" s="391"/>
      <c r="M121" s="154"/>
      <c r="N121" s="154"/>
    </row>
    <row r="122" spans="2:14">
      <c r="B122" s="391"/>
      <c r="C122" s="391"/>
      <c r="D122" s="391"/>
      <c r="E122" s="391"/>
      <c r="F122" s="391"/>
      <c r="G122" s="164"/>
      <c r="H122" s="391"/>
      <c r="I122" s="391"/>
      <c r="J122" s="391"/>
      <c r="K122" s="391"/>
      <c r="L122" s="391"/>
      <c r="M122" s="154"/>
      <c r="N122" s="154"/>
    </row>
  </sheetData>
  <mergeCells count="7">
    <mergeCell ref="B75:M75"/>
    <mergeCell ref="G4:H4"/>
    <mergeCell ref="J4:M4"/>
    <mergeCell ref="B71:M71"/>
    <mergeCell ref="B72:M72"/>
    <mergeCell ref="B73:M73"/>
    <mergeCell ref="B74:M74"/>
  </mergeCells>
  <dataValidations count="1">
    <dataValidation type="list" allowBlank="1" showInputMessage="1" showErrorMessage="1" sqref="I5:I68" xr:uid="{8B026AA1-BD53-42DC-88A5-A5E889272E94}">
      <formula1>ia_in_considerare_incertitudinea_de_masurare__WIM</formula1>
    </dataValidation>
  </dataValidations>
  <hyperlinks>
    <hyperlink ref="B2" location="Cuprins!A1" display="Cuprins!A1" xr:uid="{EF4F3995-F07C-4953-87AE-E6BE25BF558A}"/>
  </hyperlinks>
  <pageMargins left="0.25" right="0.25" top="0.75" bottom="0.90625000000000011" header="0.30000000000000004" footer="0.30000000000000004"/>
  <pageSetup paperSize="9" scale="75" fitToWidth="0" fitToHeight="0" orientation="landscape" r:id="rId1"/>
  <headerFooter>
    <oddHeader>&amp;L&amp;"-,Bold"Chimie si radioactivitate&amp;C&amp;"-,Bold"Matricea de corespondență a regulilor de decizie aplicate 
pentru încercările efectate de către IISPV</oddHeader>
    <oddFooter>&amp;L&amp;8Rez. = Rezultat analiza
"&lt;" = mai mic
"&gt;" = mai mare
"≥" = mai mare s-au egal
"≤" = mai mic sau egal&amp;CCod F4-PG13                                                     Ed I Rev 01 / Data 08.03.2021   &amp;RPag.&amp;P din &amp;N</odd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96E47A-0C04-47F2-A07B-76D65F65070D}">
  <dimension ref="A1:N68"/>
  <sheetViews>
    <sheetView view="pageLayout" zoomScaleNormal="100" workbookViewId="0">
      <selection activeCell="G25" sqref="G25"/>
    </sheetView>
  </sheetViews>
  <sheetFormatPr defaultRowHeight="15"/>
  <cols>
    <col min="1" max="1" width="27.42578125" style="26" customWidth="1"/>
    <col min="2" max="2" width="14.85546875" style="26" customWidth="1"/>
    <col min="3" max="3" width="20.28515625" style="26" customWidth="1"/>
    <col min="4" max="4" width="11.140625" style="26" customWidth="1"/>
    <col min="5" max="5" width="11.42578125" style="26" customWidth="1"/>
    <col min="6" max="6" width="6.5703125" style="26" customWidth="1"/>
    <col min="7" max="7" width="10.42578125" style="26" customWidth="1"/>
    <col min="8" max="8" width="2.85546875" style="26" customWidth="1"/>
    <col min="9" max="9" width="13.85546875" style="26" customWidth="1"/>
    <col min="10" max="10" width="13.42578125" style="26" customWidth="1"/>
    <col min="11" max="11" width="14.140625" style="26" customWidth="1"/>
    <col min="12" max="12" width="16.5703125" style="26" customWidth="1"/>
    <col min="13" max="13" width="8.85546875" style="26" customWidth="1"/>
    <col min="14" max="14" width="16.28515625" style="55" customWidth="1"/>
    <col min="15" max="15" width="25.5703125" style="26" customWidth="1"/>
    <col min="16" max="16" width="14.7109375" style="26" customWidth="1"/>
    <col min="17" max="17" width="9.140625" style="26" customWidth="1"/>
    <col min="18" max="16384" width="9.140625" style="26"/>
  </cols>
  <sheetData>
    <row r="1" spans="1:14">
      <c r="A1" s="26" t="s">
        <v>761</v>
      </c>
      <c r="I1" s="27" t="s">
        <v>109</v>
      </c>
      <c r="J1" s="28"/>
      <c r="K1" s="28" t="s">
        <v>110</v>
      </c>
      <c r="L1" s="59" t="s">
        <v>729</v>
      </c>
    </row>
    <row r="2" spans="1:14" ht="15.75" thickBot="1">
      <c r="A2" s="26" t="s">
        <v>112</v>
      </c>
      <c r="B2" s="29" t="s">
        <v>113</v>
      </c>
      <c r="I2" s="30" t="s">
        <v>114</v>
      </c>
      <c r="J2" s="31"/>
      <c r="K2" s="32" t="s">
        <v>115</v>
      </c>
      <c r="L2" s="30"/>
    </row>
    <row r="3" spans="1:14" ht="15.75" thickBot="1">
      <c r="A3" s="33" t="s">
        <v>116</v>
      </c>
      <c r="B3" s="34"/>
      <c r="C3" s="35" t="s">
        <v>117</v>
      </c>
      <c r="D3" s="35"/>
      <c r="E3" s="36"/>
      <c r="F3" s="37"/>
      <c r="G3" s="38"/>
      <c r="H3" s="39"/>
      <c r="I3" s="40" t="s">
        <v>118</v>
      </c>
      <c r="J3" s="39"/>
      <c r="K3" s="39"/>
      <c r="L3" s="39"/>
      <c r="M3" s="39"/>
      <c r="N3" s="109"/>
    </row>
    <row r="4" spans="1:14" ht="63.75" customHeight="1" thickBot="1">
      <c r="A4" s="396" t="s">
        <v>2</v>
      </c>
      <c r="B4" s="396" t="s">
        <v>119</v>
      </c>
      <c r="C4" s="42" t="s">
        <v>120</v>
      </c>
      <c r="D4" s="43" t="s">
        <v>121</v>
      </c>
      <c r="E4" s="43" t="s">
        <v>122</v>
      </c>
      <c r="F4" s="44" t="s">
        <v>123</v>
      </c>
      <c r="G4" s="402" t="s">
        <v>124</v>
      </c>
      <c r="H4" s="402"/>
      <c r="I4" s="396" t="s">
        <v>125</v>
      </c>
      <c r="J4" s="403" t="s">
        <v>126</v>
      </c>
      <c r="K4" s="403"/>
      <c r="L4" s="403"/>
      <c r="M4" s="403"/>
      <c r="N4" s="22" t="s">
        <v>127</v>
      </c>
    </row>
    <row r="5" spans="1:14" ht="57.75" customHeight="1" thickBot="1">
      <c r="A5" s="23" t="s">
        <v>762</v>
      </c>
      <c r="B5" s="22" t="s">
        <v>731</v>
      </c>
      <c r="C5" s="47" t="s">
        <v>732</v>
      </c>
      <c r="D5" s="48" t="s">
        <v>735</v>
      </c>
      <c r="E5" s="90">
        <v>150</v>
      </c>
      <c r="F5" s="50" t="s">
        <v>734</v>
      </c>
      <c r="G5" s="14">
        <v>17.059999999999999</v>
      </c>
      <c r="H5" s="45" t="s">
        <v>133</v>
      </c>
      <c r="I5" s="45" t="s">
        <v>134</v>
      </c>
      <c r="J5" s="46" t="str">
        <f>"Rez.≤"&amp;ROUND(E5-(E5)*(G5/100),2)&amp;F5 &amp;" = Indeplineste cerintele specificate"</f>
        <v>Rez.≤124,41mg/kg = Indeplineste cerintele specificate</v>
      </c>
      <c r="K5" s="46" t="str">
        <f>"Rez.&gt;"&amp;ROUND(E5+(E5)*(G5/100),2)&amp;F5&amp;" = Nu indeplineste cerintele specificate"</f>
        <v>Rez.&gt;175,59mg/kg = Nu indeplineste cerintele specificate</v>
      </c>
      <c r="L5" s="46" t="str">
        <f>ROUND((E5-(E5)*(G5/100)),3)&amp;F5&amp; " &lt; Rez. ≤ "&amp;ROUND(E5+(E5)*(G5/100),3)&amp;F5&amp;" = prezinta risc de neindeplinire cerinte specificate"</f>
        <v>124,41mg/kg &lt; Rez. ≤ 175,59mg/kg = prezinta risc de neindeplinire cerinte specificate</v>
      </c>
      <c r="M5" s="45" t="str">
        <f>IF(C5="Nu exista","Neaplicabil ptr. ca nu exista limita de specificatie","x")</f>
        <v>x</v>
      </c>
      <c r="N5" s="46"/>
    </row>
    <row r="6" spans="1:14" ht="60" customHeight="1" thickBot="1">
      <c r="A6" s="23" t="s">
        <v>762</v>
      </c>
      <c r="B6" s="22" t="s">
        <v>731</v>
      </c>
      <c r="C6" s="47" t="s">
        <v>732</v>
      </c>
      <c r="D6" s="165" t="s">
        <v>763</v>
      </c>
      <c r="E6" s="166">
        <v>500</v>
      </c>
      <c r="F6" s="50" t="s">
        <v>734</v>
      </c>
      <c r="G6" s="14">
        <v>16.760000000000002</v>
      </c>
      <c r="H6" s="45" t="s">
        <v>133</v>
      </c>
      <c r="I6" s="45" t="s">
        <v>134</v>
      </c>
      <c r="J6" s="46" t="str">
        <f>"Rez.≤"&amp;ROUND(E6-(E6)*(G6/100),2)&amp;F6 &amp;" = Indeplineste cerintele specificate"</f>
        <v>Rez.≤416,2mg/kg = Indeplineste cerintele specificate</v>
      </c>
      <c r="K6" s="46" t="str">
        <f>"Rez.&gt;"&amp;ROUND(E6+(E6)*(G6/100),2)&amp;F6&amp;" = Nu indeplineste cerintele specificate"</f>
        <v>Rez.&gt;583,8mg/kg = Nu indeplineste cerintele specificate</v>
      </c>
      <c r="L6" s="46" t="str">
        <f>ROUND((E6-(E6)*(G6/100)),3)&amp;F6&amp; " &lt; Rez. ≤ "&amp;ROUND(E6+(E6)*(G6/100),3)&amp;F6&amp;" = prezinta risc de neindeplinire cerinte specificate"</f>
        <v>416,2mg/kg &lt; Rez. ≤ 583,8mg/kg = prezinta risc de neindeplinire cerinte specificate</v>
      </c>
      <c r="M6" s="45" t="str">
        <f>IF(C6="Nu exista","Neaplicabil ptr. ca nu exista limita de specificatie","x")</f>
        <v>x</v>
      </c>
      <c r="N6" s="46"/>
    </row>
    <row r="7" spans="1:14" ht="57" customHeight="1" thickBot="1">
      <c r="A7" s="23" t="s">
        <v>762</v>
      </c>
      <c r="B7" s="22" t="s">
        <v>731</v>
      </c>
      <c r="C7" s="47" t="s">
        <v>732</v>
      </c>
      <c r="D7" s="167" t="s">
        <v>764</v>
      </c>
      <c r="E7" s="90">
        <v>2000</v>
      </c>
      <c r="F7" s="50" t="s">
        <v>734</v>
      </c>
      <c r="G7" s="168">
        <v>8.0500000000000007</v>
      </c>
      <c r="H7" s="45" t="s">
        <v>133</v>
      </c>
      <c r="I7" s="45" t="s">
        <v>134</v>
      </c>
      <c r="J7" s="46" t="str">
        <f>"Rez.≤"&amp;ROUND(E7-(E7)*(G7/100),2)&amp;F7 &amp;" = Indeplineste cerintele specificate"</f>
        <v>Rez.≤1839mg/kg = Indeplineste cerintele specificate</v>
      </c>
      <c r="K7" s="46" t="str">
        <f>"Rez.&gt;"&amp;ROUND(E7+(E7)*(G7/100),2)&amp;F7&amp;" = Nu indeplineste cerintele specificate"</f>
        <v>Rez.&gt;2161mg/kg = Nu indeplineste cerintele specificate</v>
      </c>
      <c r="L7" s="46" t="str">
        <f>ROUND((E7-(E7)*(G7/100)),3)&amp;F7&amp; " &lt; Rez. ≤ "&amp;ROUND(E7+(E7)*(G7/100),3)&amp;F7&amp;" = prezinta risc de neindeplinire cerinte specificate"</f>
        <v>1839mg/kg &lt; Rez. ≤ 2161mg/kg = prezinta risc de neindeplinire cerinte specificate</v>
      </c>
      <c r="M7" s="45" t="str">
        <f>IF(C7="Nu exista","Neaplicabil ptr. ca nu exista limita de specificatie","x")</f>
        <v>x</v>
      </c>
      <c r="N7" s="46"/>
    </row>
    <row r="8" spans="1:14" ht="97.5" customHeight="1" thickBot="1">
      <c r="A8" s="23" t="s">
        <v>762</v>
      </c>
      <c r="B8" s="22" t="s">
        <v>731</v>
      </c>
      <c r="C8" s="47" t="s">
        <v>732</v>
      </c>
      <c r="D8" s="48" t="s">
        <v>765</v>
      </c>
      <c r="E8" s="90" t="s">
        <v>141</v>
      </c>
      <c r="F8" s="50" t="s">
        <v>734</v>
      </c>
      <c r="G8" s="14">
        <v>16.63</v>
      </c>
      <c r="H8" s="45" t="s">
        <v>133</v>
      </c>
      <c r="I8" s="45" t="s">
        <v>142</v>
      </c>
      <c r="J8" s="46" t="s">
        <v>142</v>
      </c>
      <c r="K8" s="46" t="s">
        <v>142</v>
      </c>
      <c r="L8" s="46" t="s">
        <v>142</v>
      </c>
      <c r="M8" s="45" t="str">
        <f>IF(C8="Nu exista","Neaplicabil ptr. ca nu exista limita de specificatie","x")</f>
        <v>x</v>
      </c>
      <c r="N8" s="110" t="s">
        <v>766</v>
      </c>
    </row>
    <row r="9" spans="1:14" ht="57" customHeight="1" thickBot="1">
      <c r="A9" s="169" t="s">
        <v>767</v>
      </c>
      <c r="B9" s="170" t="s">
        <v>731</v>
      </c>
      <c r="C9" s="171" t="s">
        <v>732</v>
      </c>
      <c r="D9" s="172" t="s">
        <v>735</v>
      </c>
      <c r="E9" s="173">
        <v>300</v>
      </c>
      <c r="F9" s="174" t="s">
        <v>734</v>
      </c>
      <c r="G9" s="175">
        <v>30.49</v>
      </c>
      <c r="H9" s="176" t="s">
        <v>133</v>
      </c>
      <c r="I9" s="176" t="s">
        <v>134</v>
      </c>
      <c r="J9" s="177" t="str">
        <f>"Rez.≤"&amp;ROUND(E9-(E9)*(G9/100),2)&amp;F9 &amp;" = Indeplineste cerintele specificate"</f>
        <v>Rez.≤208,53mg/kg = Indeplineste cerintele specificate</v>
      </c>
      <c r="K9" s="177" t="str">
        <f>"Rez.&gt;"&amp;ROUND(E9+(E9)*(G9/100),2)&amp;F9&amp;" = Nu indeplineste cerintele specificate"</f>
        <v>Rez.&gt;391,47mg/kg = Nu indeplineste cerintele specificate</v>
      </c>
      <c r="L9" s="177" t="str">
        <f>ROUND((E9-(E9)*(G9/100)),3)&amp;F9&amp; " &lt; Rez. ≤ "&amp;ROUND(E9+(E9)*(G9/100),3)&amp;F9&amp;" = prezinta risc de neindeplinire cerinte specificate"</f>
        <v>208,53mg/kg &lt; Rez. ≤ 391,47mg/kg = prezinta risc de neindeplinire cerinte specificate</v>
      </c>
      <c r="M9" s="176" t="str">
        <f>IF(C9="Nu exista","Neaplicabil ptr. ca nu exista limita de specificatie","x")</f>
        <v>x</v>
      </c>
      <c r="N9" s="177"/>
    </row>
    <row r="10" spans="1:14" ht="58.5" customHeight="1" thickBot="1">
      <c r="A10" s="178" t="s">
        <v>767</v>
      </c>
      <c r="B10" s="179" t="s">
        <v>731</v>
      </c>
      <c r="C10" s="180" t="s">
        <v>768</v>
      </c>
      <c r="D10" s="181" t="s">
        <v>763</v>
      </c>
      <c r="E10" s="182">
        <v>1000</v>
      </c>
      <c r="F10" s="183" t="s">
        <v>734</v>
      </c>
      <c r="G10" s="184">
        <v>29.25</v>
      </c>
      <c r="H10" s="185" t="s">
        <v>133</v>
      </c>
      <c r="I10" s="186" t="s">
        <v>134</v>
      </c>
      <c r="J10" s="187" t="s">
        <v>769</v>
      </c>
      <c r="K10" s="187" t="s">
        <v>770</v>
      </c>
      <c r="L10" s="188" t="s">
        <v>771</v>
      </c>
      <c r="M10" s="189" t="s">
        <v>141</v>
      </c>
      <c r="N10" s="190"/>
    </row>
    <row r="11" spans="1:14" ht="55.5" customHeight="1" thickBot="1">
      <c r="A11" s="178" t="s">
        <v>767</v>
      </c>
      <c r="B11" s="179" t="s">
        <v>731</v>
      </c>
      <c r="C11" s="180" t="s">
        <v>768</v>
      </c>
      <c r="D11" s="167" t="s">
        <v>764</v>
      </c>
      <c r="E11" s="191">
        <v>1000</v>
      </c>
      <c r="F11" s="192" t="s">
        <v>734</v>
      </c>
      <c r="G11" s="193">
        <v>29.25</v>
      </c>
      <c r="H11" s="194" t="s">
        <v>133</v>
      </c>
      <c r="I11" s="186" t="s">
        <v>134</v>
      </c>
      <c r="J11" s="187" t="s">
        <v>772</v>
      </c>
      <c r="K11" s="187" t="s">
        <v>773</v>
      </c>
      <c r="L11" s="188" t="s">
        <v>774</v>
      </c>
      <c r="M11" s="195" t="s">
        <v>141</v>
      </c>
      <c r="N11" s="196"/>
    </row>
    <row r="12" spans="1:14" ht="70.5" customHeight="1" thickBot="1">
      <c r="A12" s="178" t="s">
        <v>767</v>
      </c>
      <c r="B12" s="179" t="s">
        <v>731</v>
      </c>
      <c r="C12" s="180" t="s">
        <v>768</v>
      </c>
      <c r="D12" s="197" t="s">
        <v>775</v>
      </c>
      <c r="E12" s="198" t="s">
        <v>141</v>
      </c>
      <c r="F12" s="199" t="s">
        <v>734</v>
      </c>
      <c r="G12" s="200">
        <v>29.52</v>
      </c>
      <c r="H12" s="201" t="s">
        <v>133</v>
      </c>
      <c r="I12" s="45" t="s">
        <v>142</v>
      </c>
      <c r="J12" s="45" t="s">
        <v>142</v>
      </c>
      <c r="K12" s="45" t="s">
        <v>142</v>
      </c>
      <c r="L12" s="45" t="s">
        <v>142</v>
      </c>
      <c r="M12" s="202" t="s">
        <v>141</v>
      </c>
      <c r="N12" s="203"/>
    </row>
    <row r="13" spans="1:14" ht="18" customHeight="1">
      <c r="A13" s="204"/>
      <c r="B13" s="205"/>
      <c r="C13" s="206"/>
      <c r="D13" s="205"/>
      <c r="E13" s="207"/>
      <c r="F13" s="208"/>
      <c r="H13" s="54"/>
      <c r="I13" s="54"/>
      <c r="J13" s="55"/>
      <c r="K13" s="55"/>
      <c r="L13" s="55"/>
      <c r="M13" s="54"/>
    </row>
    <row r="14" spans="1:14" ht="22.5" customHeight="1">
      <c r="A14" s="204"/>
      <c r="B14" s="205"/>
      <c r="C14" s="206"/>
      <c r="D14" s="205"/>
      <c r="E14" s="207"/>
      <c r="F14" s="208"/>
      <c r="H14" s="54"/>
      <c r="I14" s="54"/>
      <c r="J14" s="55"/>
      <c r="K14" s="55"/>
      <c r="L14" s="55"/>
      <c r="M14" s="54"/>
    </row>
    <row r="15" spans="1:14" ht="15.75" thickBot="1">
      <c r="A15" s="391"/>
      <c r="B15" s="391"/>
      <c r="C15" s="391"/>
      <c r="D15" s="391"/>
      <c r="E15" s="391"/>
      <c r="F15" s="391"/>
      <c r="G15" s="391"/>
      <c r="H15" s="391"/>
      <c r="I15" s="391"/>
      <c r="J15" s="391"/>
      <c r="K15" s="391"/>
      <c r="L15" s="391"/>
      <c r="M15" s="391"/>
      <c r="N15" s="154"/>
    </row>
    <row r="16" spans="1:14" ht="15.75" thickBot="1">
      <c r="A16" s="14" t="s">
        <v>144</v>
      </c>
    </row>
    <row r="17" spans="1:14" ht="15.75" thickBot="1">
      <c r="A17" s="56" t="s">
        <v>145</v>
      </c>
      <c r="B17" s="404" t="s">
        <v>146</v>
      </c>
      <c r="C17" s="404"/>
      <c r="D17" s="404"/>
      <c r="E17" s="404"/>
      <c r="F17" s="404"/>
      <c r="G17" s="404"/>
      <c r="H17" s="404"/>
      <c r="I17" s="404"/>
      <c r="J17" s="404"/>
      <c r="K17" s="404"/>
      <c r="L17" s="404"/>
      <c r="M17" s="404"/>
    </row>
    <row r="18" spans="1:14" ht="15.75" thickBot="1">
      <c r="A18" s="14" t="s">
        <v>147</v>
      </c>
      <c r="B18" s="404" t="s">
        <v>148</v>
      </c>
      <c r="C18" s="404"/>
      <c r="D18" s="404"/>
      <c r="E18" s="404"/>
      <c r="F18" s="404"/>
      <c r="G18" s="404"/>
      <c r="H18" s="404"/>
      <c r="I18" s="404"/>
      <c r="J18" s="404"/>
      <c r="K18" s="404"/>
      <c r="L18" s="404"/>
      <c r="M18" s="404"/>
    </row>
    <row r="19" spans="1:14" ht="15.75" thickBot="1">
      <c r="A19" s="14" t="s">
        <v>236</v>
      </c>
      <c r="B19" s="404" t="s">
        <v>776</v>
      </c>
      <c r="C19" s="404"/>
      <c r="D19" s="404"/>
      <c r="E19" s="404"/>
      <c r="F19" s="404"/>
      <c r="G19" s="404"/>
      <c r="H19" s="404"/>
      <c r="I19" s="404"/>
      <c r="J19" s="404"/>
      <c r="K19" s="404"/>
      <c r="L19" s="404"/>
      <c r="M19" s="404"/>
    </row>
    <row r="20" spans="1:14">
      <c r="A20" s="14" t="s">
        <v>777</v>
      </c>
      <c r="B20" s="404" t="s">
        <v>778</v>
      </c>
      <c r="C20" s="404"/>
      <c r="D20" s="404"/>
      <c r="E20" s="404"/>
      <c r="F20" s="404"/>
      <c r="G20" s="404"/>
      <c r="H20" s="404"/>
      <c r="I20" s="404"/>
      <c r="J20" s="404"/>
      <c r="K20" s="404"/>
      <c r="L20" s="404"/>
      <c r="M20" s="404"/>
    </row>
    <row r="21" spans="1:14">
      <c r="A21" s="175" t="s">
        <v>779</v>
      </c>
      <c r="B21" s="407" t="s">
        <v>150</v>
      </c>
      <c r="C21" s="407"/>
      <c r="D21" s="407"/>
      <c r="E21" s="407"/>
      <c r="F21" s="407"/>
      <c r="G21" s="407"/>
      <c r="H21" s="407"/>
      <c r="I21" s="407"/>
      <c r="J21" s="407"/>
      <c r="K21" s="407"/>
      <c r="L21" s="407"/>
      <c r="M21" s="407"/>
    </row>
    <row r="22" spans="1:14" ht="18" customHeight="1">
      <c r="A22" s="390" t="s">
        <v>780</v>
      </c>
      <c r="B22" s="422" t="s">
        <v>781</v>
      </c>
      <c r="C22" s="422"/>
      <c r="D22" s="422"/>
      <c r="E22" s="422"/>
      <c r="F22" s="422"/>
      <c r="G22" s="422"/>
      <c r="H22" s="422"/>
      <c r="I22" s="422"/>
      <c r="J22" s="422"/>
      <c r="K22" s="422"/>
      <c r="L22" s="422"/>
      <c r="M22" s="423"/>
      <c r="N22" s="154"/>
    </row>
    <row r="23" spans="1:14">
      <c r="A23" s="391"/>
      <c r="B23" s="391"/>
      <c r="C23" s="391"/>
      <c r="D23" s="391"/>
      <c r="E23" s="391"/>
      <c r="F23" s="391"/>
      <c r="G23" s="391"/>
      <c r="H23" s="391"/>
      <c r="I23" s="391"/>
      <c r="J23" s="391"/>
      <c r="K23" s="391"/>
      <c r="L23" s="391"/>
      <c r="M23" s="391"/>
      <c r="N23" s="154"/>
    </row>
    <row r="24" spans="1:14">
      <c r="A24" s="391"/>
      <c r="B24" s="391"/>
      <c r="C24" s="391"/>
      <c r="D24" s="391"/>
      <c r="E24" s="391"/>
      <c r="F24" s="391"/>
      <c r="G24" s="391"/>
      <c r="H24" s="391"/>
      <c r="I24" s="391"/>
      <c r="J24" s="391"/>
      <c r="K24" s="391"/>
      <c r="L24" s="391"/>
      <c r="M24" s="391"/>
      <c r="N24" s="154"/>
    </row>
    <row r="25" spans="1:14">
      <c r="A25" s="391"/>
      <c r="B25" s="391"/>
      <c r="C25" s="391"/>
      <c r="D25" s="391"/>
      <c r="E25" s="391"/>
      <c r="F25" s="391"/>
      <c r="G25" s="391"/>
      <c r="H25" s="391"/>
      <c r="I25" s="391"/>
      <c r="J25" s="391"/>
      <c r="K25" s="391"/>
      <c r="L25" s="391"/>
      <c r="M25" s="391"/>
      <c r="N25" s="154"/>
    </row>
    <row r="26" spans="1:14">
      <c r="A26" s="391"/>
      <c r="B26" s="391"/>
      <c r="C26" s="391"/>
      <c r="D26" s="391"/>
      <c r="E26" s="391"/>
      <c r="F26" s="391"/>
      <c r="G26" s="391"/>
      <c r="H26" s="391"/>
      <c r="I26" s="391"/>
      <c r="J26" s="391"/>
      <c r="K26" s="391"/>
      <c r="L26" s="391"/>
      <c r="M26" s="391"/>
      <c r="N26" s="154"/>
    </row>
    <row r="27" spans="1:14">
      <c r="A27" s="391"/>
      <c r="B27" s="391"/>
      <c r="C27" s="391"/>
      <c r="D27" s="391"/>
      <c r="E27" s="391"/>
      <c r="F27" s="391"/>
      <c r="G27" s="391"/>
      <c r="H27" s="391"/>
      <c r="I27" s="391"/>
      <c r="J27" s="391"/>
      <c r="K27" s="391"/>
      <c r="L27" s="391"/>
      <c r="M27" s="391"/>
      <c r="N27" s="154"/>
    </row>
    <row r="28" spans="1:14">
      <c r="A28" s="391"/>
      <c r="B28" s="391"/>
      <c r="C28" s="391"/>
      <c r="D28" s="391"/>
      <c r="E28" s="391"/>
      <c r="F28" s="391"/>
      <c r="G28" s="391"/>
      <c r="H28" s="391"/>
      <c r="I28" s="391"/>
      <c r="J28" s="391"/>
      <c r="K28" s="391"/>
      <c r="L28" s="391"/>
      <c r="M28" s="391"/>
      <c r="N28" s="154"/>
    </row>
    <row r="29" spans="1:14">
      <c r="A29" s="391"/>
      <c r="B29" s="391"/>
      <c r="C29" s="391"/>
      <c r="D29" s="391"/>
      <c r="E29" s="391"/>
      <c r="F29" s="391"/>
      <c r="G29" s="391"/>
      <c r="H29" s="391"/>
      <c r="I29" s="391"/>
      <c r="J29" s="391"/>
      <c r="K29" s="391"/>
      <c r="L29" s="391"/>
      <c r="M29" s="391"/>
      <c r="N29" s="154"/>
    </row>
    <row r="30" spans="1:14">
      <c r="A30" s="391"/>
      <c r="B30" s="391"/>
      <c r="C30" s="391"/>
      <c r="D30" s="391"/>
      <c r="E30" s="391"/>
      <c r="F30" s="391"/>
      <c r="G30" s="391"/>
      <c r="H30" s="391"/>
      <c r="I30" s="391"/>
      <c r="J30" s="391"/>
      <c r="K30" s="391"/>
      <c r="L30" s="391"/>
      <c r="M30" s="391"/>
      <c r="N30" s="154"/>
    </row>
    <row r="31" spans="1:14">
      <c r="A31" s="391"/>
      <c r="B31" s="391"/>
      <c r="C31" s="391"/>
      <c r="D31" s="391"/>
      <c r="E31" s="391"/>
      <c r="F31" s="391"/>
      <c r="G31" s="391"/>
      <c r="H31" s="391"/>
      <c r="I31" s="391"/>
      <c r="J31" s="391"/>
      <c r="K31" s="391"/>
      <c r="L31" s="391"/>
      <c r="M31" s="391"/>
      <c r="N31" s="154"/>
    </row>
    <row r="32" spans="1:14">
      <c r="A32" s="391"/>
      <c r="B32" s="391"/>
      <c r="C32" s="391"/>
      <c r="D32" s="391"/>
      <c r="E32" s="391"/>
      <c r="F32" s="391"/>
      <c r="G32" s="391"/>
      <c r="H32" s="391"/>
      <c r="I32" s="391"/>
      <c r="J32" s="391"/>
      <c r="K32" s="391"/>
      <c r="L32" s="391"/>
      <c r="M32" s="391"/>
      <c r="N32" s="154"/>
    </row>
    <row r="33" spans="2:14">
      <c r="B33" s="391"/>
      <c r="C33" s="391"/>
      <c r="D33" s="391"/>
      <c r="E33" s="391"/>
      <c r="F33" s="391"/>
      <c r="G33" s="391"/>
      <c r="H33" s="391"/>
      <c r="I33" s="391"/>
      <c r="J33" s="391"/>
      <c r="K33" s="391"/>
      <c r="L33" s="391"/>
      <c r="M33" s="391"/>
      <c r="N33" s="154"/>
    </row>
    <row r="34" spans="2:14">
      <c r="B34" s="391"/>
      <c r="C34" s="391"/>
      <c r="D34" s="391"/>
      <c r="E34" s="391"/>
      <c r="F34" s="391"/>
      <c r="G34" s="391"/>
      <c r="H34" s="391"/>
      <c r="I34" s="391"/>
      <c r="J34" s="391"/>
      <c r="K34" s="391"/>
      <c r="L34" s="391"/>
      <c r="M34" s="391"/>
      <c r="N34" s="154"/>
    </row>
    <row r="35" spans="2:14">
      <c r="B35" s="391"/>
      <c r="C35" s="391"/>
      <c r="D35" s="391"/>
      <c r="E35" s="391"/>
      <c r="F35" s="391"/>
      <c r="G35" s="391"/>
      <c r="H35" s="391"/>
      <c r="I35" s="391"/>
      <c r="J35" s="391"/>
      <c r="K35" s="391"/>
      <c r="L35" s="391"/>
      <c r="M35" s="391"/>
      <c r="N35" s="154"/>
    </row>
    <row r="36" spans="2:14">
      <c r="B36" s="391"/>
      <c r="C36" s="391"/>
      <c r="D36" s="391"/>
      <c r="E36" s="391"/>
      <c r="F36" s="391"/>
      <c r="G36" s="391"/>
      <c r="H36" s="391"/>
      <c r="I36" s="391"/>
      <c r="J36" s="391"/>
      <c r="K36" s="391"/>
      <c r="L36" s="391"/>
      <c r="M36" s="391"/>
      <c r="N36" s="154"/>
    </row>
    <row r="37" spans="2:14">
      <c r="B37" s="391"/>
      <c r="C37" s="391"/>
      <c r="D37" s="391"/>
      <c r="E37" s="391"/>
      <c r="F37" s="391"/>
      <c r="G37" s="391"/>
      <c r="H37" s="391"/>
      <c r="I37" s="391"/>
      <c r="J37" s="391"/>
      <c r="K37" s="391"/>
      <c r="L37" s="391"/>
      <c r="M37" s="391"/>
      <c r="N37" s="154"/>
    </row>
    <row r="38" spans="2:14">
      <c r="B38" s="391"/>
      <c r="C38" s="391"/>
      <c r="D38" s="391"/>
      <c r="E38" s="391"/>
      <c r="F38" s="391"/>
      <c r="G38" s="391"/>
      <c r="H38" s="391"/>
      <c r="I38" s="391"/>
      <c r="J38" s="391"/>
      <c r="K38" s="391"/>
      <c r="L38" s="391"/>
      <c r="M38" s="391"/>
      <c r="N38" s="154"/>
    </row>
    <row r="39" spans="2:14">
      <c r="B39" s="391"/>
      <c r="C39" s="391"/>
      <c r="D39" s="391"/>
      <c r="E39" s="391"/>
      <c r="F39" s="391"/>
      <c r="G39" s="391"/>
      <c r="H39" s="391"/>
      <c r="I39" s="391"/>
      <c r="J39" s="391"/>
      <c r="K39" s="391"/>
      <c r="L39" s="391"/>
      <c r="M39" s="391"/>
      <c r="N39" s="154"/>
    </row>
    <row r="40" spans="2:14">
      <c r="B40" s="391"/>
      <c r="C40" s="391"/>
      <c r="D40" s="391"/>
      <c r="E40" s="391"/>
      <c r="F40" s="391"/>
      <c r="G40" s="391"/>
      <c r="H40" s="391"/>
      <c r="I40" s="391"/>
      <c r="J40" s="391"/>
      <c r="K40" s="391"/>
      <c r="L40" s="391"/>
      <c r="M40" s="391"/>
      <c r="N40" s="154"/>
    </row>
    <row r="41" spans="2:14">
      <c r="B41" s="391"/>
      <c r="C41" s="391"/>
      <c r="D41" s="391"/>
      <c r="E41" s="391"/>
      <c r="F41" s="391"/>
      <c r="G41" s="391"/>
      <c r="H41" s="391"/>
      <c r="I41" s="391"/>
      <c r="J41" s="391"/>
      <c r="K41" s="391"/>
      <c r="L41" s="391"/>
      <c r="M41" s="391"/>
      <c r="N41" s="154"/>
    </row>
    <row r="42" spans="2:14">
      <c r="B42" s="391"/>
      <c r="C42" s="391"/>
      <c r="D42" s="391"/>
      <c r="E42" s="391"/>
      <c r="F42" s="391"/>
      <c r="G42" s="391"/>
      <c r="H42" s="391"/>
      <c r="I42" s="391"/>
      <c r="J42" s="391"/>
      <c r="K42" s="391"/>
      <c r="L42" s="391"/>
      <c r="M42" s="391"/>
      <c r="N42" s="154"/>
    </row>
    <row r="43" spans="2:14">
      <c r="B43" s="391"/>
      <c r="C43" s="391"/>
      <c r="D43" s="391"/>
      <c r="E43" s="391"/>
      <c r="F43" s="391"/>
      <c r="G43" s="391"/>
      <c r="H43" s="391"/>
      <c r="I43" s="391"/>
      <c r="J43" s="391"/>
      <c r="K43" s="391"/>
      <c r="L43" s="391"/>
      <c r="M43" s="391"/>
      <c r="N43" s="154"/>
    </row>
    <row r="44" spans="2:14">
      <c r="B44" s="391"/>
      <c r="C44" s="391"/>
      <c r="D44" s="391"/>
      <c r="E44" s="391"/>
      <c r="F44" s="391"/>
      <c r="G44" s="391"/>
      <c r="H44" s="391"/>
      <c r="I44" s="391"/>
      <c r="J44" s="391"/>
      <c r="K44" s="391"/>
      <c r="L44" s="391"/>
      <c r="M44" s="391"/>
      <c r="N44" s="154"/>
    </row>
    <row r="45" spans="2:14">
      <c r="B45" s="391"/>
      <c r="C45" s="391"/>
      <c r="D45" s="391"/>
      <c r="E45" s="391"/>
      <c r="F45" s="391"/>
      <c r="G45" s="391"/>
      <c r="H45" s="391"/>
      <c r="I45" s="391"/>
      <c r="J45" s="391"/>
      <c r="K45" s="391"/>
      <c r="L45" s="391"/>
      <c r="M45" s="391"/>
      <c r="N45" s="154"/>
    </row>
    <row r="46" spans="2:14">
      <c r="B46" s="391"/>
      <c r="C46" s="391"/>
      <c r="D46" s="391"/>
      <c r="E46" s="391"/>
      <c r="F46" s="391"/>
      <c r="G46" s="391"/>
      <c r="H46" s="391"/>
      <c r="I46" s="391"/>
      <c r="J46" s="391"/>
      <c r="K46" s="391"/>
      <c r="L46" s="391"/>
      <c r="M46" s="391"/>
      <c r="N46" s="154"/>
    </row>
    <row r="47" spans="2:14">
      <c r="B47" s="391"/>
      <c r="C47" s="391"/>
      <c r="D47" s="391"/>
      <c r="E47" s="391"/>
      <c r="F47" s="391"/>
      <c r="G47" s="391"/>
      <c r="H47" s="391"/>
      <c r="I47" s="391"/>
      <c r="J47" s="391"/>
      <c r="K47" s="391"/>
      <c r="L47" s="391"/>
      <c r="M47" s="391"/>
      <c r="N47" s="154"/>
    </row>
    <row r="48" spans="2:14">
      <c r="B48" s="391"/>
      <c r="C48" s="391"/>
      <c r="D48" s="391"/>
      <c r="E48" s="391"/>
      <c r="F48" s="391"/>
      <c r="G48" s="391"/>
      <c r="H48" s="391"/>
      <c r="I48" s="391"/>
      <c r="J48" s="391"/>
      <c r="K48" s="391"/>
      <c r="L48" s="391"/>
      <c r="M48" s="391"/>
      <c r="N48" s="154"/>
    </row>
    <row r="49" spans="2:14">
      <c r="B49" s="391"/>
      <c r="C49" s="391"/>
      <c r="D49" s="391"/>
      <c r="E49" s="391"/>
      <c r="F49" s="391"/>
      <c r="G49" s="391"/>
      <c r="H49" s="391"/>
      <c r="I49" s="391"/>
      <c r="J49" s="391"/>
      <c r="K49" s="391"/>
      <c r="L49" s="391"/>
      <c r="M49" s="391"/>
      <c r="N49" s="154"/>
    </row>
    <row r="50" spans="2:14">
      <c r="B50" s="391"/>
      <c r="C50" s="391"/>
      <c r="D50" s="391"/>
      <c r="E50" s="391"/>
      <c r="F50" s="391"/>
      <c r="G50" s="391"/>
      <c r="H50" s="391"/>
      <c r="I50" s="391"/>
      <c r="J50" s="391"/>
      <c r="K50" s="391"/>
      <c r="L50" s="391"/>
      <c r="M50" s="391"/>
      <c r="N50" s="154"/>
    </row>
    <row r="51" spans="2:14">
      <c r="B51" s="391"/>
      <c r="C51" s="391"/>
      <c r="D51" s="391"/>
      <c r="E51" s="391"/>
      <c r="F51" s="391"/>
      <c r="G51" s="391"/>
      <c r="H51" s="391"/>
      <c r="I51" s="391"/>
      <c r="J51" s="391"/>
      <c r="K51" s="391"/>
      <c r="L51" s="391"/>
      <c r="M51" s="391"/>
      <c r="N51" s="154"/>
    </row>
    <row r="52" spans="2:14">
      <c r="B52" s="391"/>
      <c r="C52" s="391"/>
      <c r="D52" s="391"/>
      <c r="E52" s="391"/>
      <c r="F52" s="391"/>
      <c r="G52" s="391"/>
      <c r="H52" s="391"/>
      <c r="I52" s="391"/>
      <c r="J52" s="391"/>
      <c r="K52" s="391"/>
      <c r="L52" s="391"/>
      <c r="M52" s="391"/>
      <c r="N52" s="154"/>
    </row>
    <row r="53" spans="2:14">
      <c r="B53" s="391"/>
      <c r="C53" s="391"/>
      <c r="D53" s="391"/>
      <c r="E53" s="391"/>
      <c r="F53" s="391"/>
      <c r="G53" s="391"/>
      <c r="H53" s="391"/>
      <c r="I53" s="391"/>
      <c r="J53" s="391"/>
      <c r="K53" s="391"/>
      <c r="L53" s="391"/>
      <c r="M53" s="391"/>
      <c r="N53" s="154"/>
    </row>
    <row r="54" spans="2:14">
      <c r="B54" s="391"/>
      <c r="C54" s="391"/>
      <c r="D54" s="391"/>
      <c r="E54" s="391"/>
      <c r="F54" s="391"/>
      <c r="G54" s="391"/>
      <c r="H54" s="391"/>
      <c r="I54" s="391"/>
      <c r="J54" s="391"/>
      <c r="K54" s="391"/>
      <c r="L54" s="391"/>
      <c r="M54" s="391"/>
      <c r="N54" s="154"/>
    </row>
    <row r="55" spans="2:14">
      <c r="B55" s="391"/>
      <c r="C55" s="391"/>
      <c r="D55" s="391"/>
      <c r="E55" s="391"/>
      <c r="F55" s="391"/>
      <c r="G55" s="391"/>
      <c r="H55" s="391"/>
      <c r="I55" s="391"/>
      <c r="J55" s="391"/>
      <c r="K55" s="391"/>
      <c r="L55" s="391"/>
      <c r="M55" s="391"/>
      <c r="N55" s="154"/>
    </row>
    <row r="56" spans="2:14">
      <c r="B56" s="391"/>
      <c r="C56" s="391"/>
      <c r="D56" s="391"/>
      <c r="E56" s="391"/>
      <c r="F56" s="391"/>
      <c r="G56" s="391"/>
      <c r="H56" s="391"/>
      <c r="I56" s="391"/>
      <c r="J56" s="391"/>
      <c r="K56" s="391"/>
      <c r="L56" s="391"/>
      <c r="M56" s="391"/>
      <c r="N56" s="154"/>
    </row>
    <row r="57" spans="2:14">
      <c r="B57" s="391"/>
      <c r="C57" s="391"/>
      <c r="D57" s="391"/>
      <c r="E57" s="391"/>
      <c r="F57" s="391"/>
      <c r="G57" s="391"/>
      <c r="H57" s="391"/>
      <c r="I57" s="391"/>
      <c r="J57" s="391"/>
      <c r="K57" s="391"/>
      <c r="L57" s="391"/>
      <c r="M57" s="391"/>
      <c r="N57" s="154"/>
    </row>
    <row r="58" spans="2:14">
      <c r="B58" s="391"/>
      <c r="C58" s="391"/>
      <c r="D58" s="391"/>
      <c r="E58" s="391"/>
      <c r="F58" s="391"/>
      <c r="G58" s="391"/>
      <c r="H58" s="391"/>
      <c r="I58" s="391"/>
      <c r="J58" s="391"/>
      <c r="K58" s="391"/>
      <c r="L58" s="391"/>
      <c r="M58" s="391"/>
      <c r="N58" s="154"/>
    </row>
    <row r="59" spans="2:14">
      <c r="B59" s="391"/>
      <c r="C59" s="391"/>
      <c r="D59" s="391"/>
      <c r="E59" s="391"/>
      <c r="F59" s="391"/>
      <c r="G59" s="391"/>
      <c r="H59" s="391"/>
      <c r="I59" s="391"/>
      <c r="J59" s="391"/>
      <c r="K59" s="391"/>
      <c r="L59" s="391"/>
      <c r="M59" s="391"/>
      <c r="N59" s="154"/>
    </row>
    <row r="60" spans="2:14">
      <c r="B60" s="391"/>
      <c r="C60" s="391"/>
      <c r="D60" s="391"/>
      <c r="E60" s="391"/>
      <c r="F60" s="391"/>
      <c r="G60" s="391"/>
      <c r="H60" s="391"/>
      <c r="I60" s="391"/>
      <c r="J60" s="391"/>
      <c r="K60" s="391"/>
      <c r="L60" s="391"/>
      <c r="M60" s="391"/>
      <c r="N60" s="154"/>
    </row>
    <row r="61" spans="2:14">
      <c r="B61" s="391"/>
      <c r="C61" s="391"/>
      <c r="D61" s="391"/>
      <c r="E61" s="391"/>
      <c r="F61" s="391"/>
      <c r="G61" s="391"/>
      <c r="H61" s="391"/>
      <c r="I61" s="391"/>
      <c r="J61" s="391"/>
      <c r="K61" s="391"/>
      <c r="L61" s="391"/>
      <c r="M61" s="391"/>
      <c r="N61" s="154"/>
    </row>
    <row r="62" spans="2:14">
      <c r="B62" s="391"/>
      <c r="C62" s="391"/>
      <c r="D62" s="391"/>
      <c r="E62" s="391"/>
      <c r="F62" s="391"/>
      <c r="G62" s="391"/>
      <c r="H62" s="391"/>
      <c r="I62" s="391"/>
      <c r="J62" s="391"/>
      <c r="K62" s="391"/>
      <c r="L62" s="391"/>
      <c r="M62" s="391"/>
      <c r="N62" s="154"/>
    </row>
    <row r="63" spans="2:14">
      <c r="B63" s="391"/>
      <c r="C63" s="391"/>
      <c r="D63" s="391"/>
      <c r="E63" s="391"/>
      <c r="F63" s="391"/>
      <c r="G63" s="391"/>
      <c r="H63" s="391"/>
      <c r="I63" s="391"/>
      <c r="J63" s="391"/>
      <c r="K63" s="391"/>
      <c r="L63" s="391"/>
      <c r="M63" s="391"/>
      <c r="N63" s="154"/>
    </row>
    <row r="64" spans="2:14">
      <c r="B64" s="391"/>
      <c r="C64" s="391"/>
      <c r="D64" s="391"/>
      <c r="E64" s="391"/>
      <c r="F64" s="391"/>
      <c r="G64" s="391"/>
      <c r="H64" s="391"/>
      <c r="I64" s="391"/>
      <c r="J64" s="391"/>
      <c r="K64" s="391"/>
      <c r="L64" s="391"/>
      <c r="M64" s="391"/>
      <c r="N64" s="154"/>
    </row>
    <row r="65" spans="2:14">
      <c r="B65" s="391"/>
      <c r="C65" s="391"/>
      <c r="D65" s="391"/>
      <c r="E65" s="391"/>
      <c r="F65" s="391"/>
      <c r="G65" s="391"/>
      <c r="H65" s="391"/>
      <c r="I65" s="391"/>
      <c r="J65" s="391"/>
      <c r="K65" s="391"/>
      <c r="L65" s="391"/>
      <c r="M65" s="391"/>
      <c r="N65" s="154"/>
    </row>
    <row r="66" spans="2:14">
      <c r="B66" s="391"/>
      <c r="C66" s="391"/>
      <c r="D66" s="391"/>
      <c r="E66" s="391"/>
      <c r="F66" s="391"/>
      <c r="G66" s="391"/>
      <c r="H66" s="391"/>
      <c r="I66" s="391"/>
      <c r="J66" s="391"/>
      <c r="K66" s="391"/>
      <c r="L66" s="391"/>
      <c r="M66" s="391"/>
      <c r="N66" s="154"/>
    </row>
    <row r="67" spans="2:14">
      <c r="B67" s="391"/>
      <c r="C67" s="391"/>
      <c r="D67" s="391"/>
      <c r="E67" s="391"/>
      <c r="F67" s="391"/>
      <c r="G67" s="391"/>
      <c r="H67" s="391"/>
      <c r="I67" s="391"/>
      <c r="J67" s="391"/>
      <c r="K67" s="391"/>
      <c r="L67" s="391"/>
      <c r="M67" s="391"/>
      <c r="N67" s="154"/>
    </row>
    <row r="68" spans="2:14">
      <c r="B68" s="391"/>
      <c r="C68" s="391"/>
      <c r="D68" s="391"/>
      <c r="E68" s="391"/>
      <c r="F68" s="391"/>
      <c r="G68" s="391"/>
      <c r="H68" s="391"/>
      <c r="I68" s="391"/>
      <c r="J68" s="391"/>
      <c r="K68" s="391"/>
      <c r="L68" s="391"/>
      <c r="M68" s="391"/>
      <c r="N68" s="154"/>
    </row>
  </sheetData>
  <mergeCells count="8">
    <mergeCell ref="B22:M22"/>
    <mergeCell ref="B21:M21"/>
    <mergeCell ref="G4:H4"/>
    <mergeCell ref="J4:M4"/>
    <mergeCell ref="B17:M17"/>
    <mergeCell ref="B18:M18"/>
    <mergeCell ref="B19:M19"/>
    <mergeCell ref="B20:M20"/>
  </mergeCells>
  <dataValidations count="1">
    <dataValidation type="list" allowBlank="1" showInputMessage="1" showErrorMessage="1" sqref="J12:L12 I5:I14" xr:uid="{6F5AA4EE-DFDF-48DD-9D12-6D70F66C3E67}">
      <formula1>ia_in_considerare_incertitudinea_de_masurare__WIM</formula1>
    </dataValidation>
  </dataValidations>
  <hyperlinks>
    <hyperlink ref="B2" location="Cuprins!A1" display="Cuprins!A1" xr:uid="{E156C527-255F-4663-8743-2330924E5B11}"/>
  </hyperlinks>
  <pageMargins left="0.25" right="0.25" top="0.75" bottom="0.90625000000000011" header="0.30000000000000004" footer="0.30000000000000004"/>
  <pageSetup paperSize="9" scale="75" fitToWidth="0" fitToHeight="0" orientation="landscape" r:id="rId1"/>
  <headerFooter>
    <oddHeader>&amp;L&amp;"-,Bold"Chimie si radioactivitate&amp;C&amp;"-,Bold"Matricea de corespondență a regulilor de decizie aplicate 
pentru încercările efectate de către IISPV</oddHeader>
    <oddFooter>&amp;L&amp;8Rez. = Rezultat analiza
"&lt;" = mai mic
"&gt;" = mai mare
"≥" = mai mare s-au egal
"≤" = mai mic sau egal&amp;CCod F4-PG13                                                     Ed I Rev 01 / Data 08.03.2021   &amp;RPag.&amp;P din &amp;N</oddFoot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6FB940-4DA9-4859-8C9C-44729A35B321}">
  <dimension ref="A1:N74"/>
  <sheetViews>
    <sheetView view="pageLayout" zoomScaleNormal="100" workbookViewId="0">
      <selection activeCell="I5" sqref="I5"/>
    </sheetView>
  </sheetViews>
  <sheetFormatPr defaultRowHeight="15"/>
  <cols>
    <col min="1" max="1" width="25.28515625" style="26" customWidth="1"/>
    <col min="2" max="2" width="14.85546875" style="26" customWidth="1"/>
    <col min="3" max="3" width="20.28515625" style="26" customWidth="1"/>
    <col min="4" max="4" width="13.42578125" style="26" customWidth="1"/>
    <col min="5" max="5" width="11.42578125" style="26" customWidth="1"/>
    <col min="6" max="6" width="6.5703125" style="26" customWidth="1"/>
    <col min="7" max="7" width="10.42578125" style="26" customWidth="1"/>
    <col min="8" max="8" width="2.85546875" style="26" customWidth="1"/>
    <col min="9" max="9" width="13.85546875" style="26" customWidth="1"/>
    <col min="10" max="10" width="13.42578125" style="26" customWidth="1"/>
    <col min="11" max="11" width="13.140625" style="26" customWidth="1"/>
    <col min="12" max="12" width="17.5703125" style="26" customWidth="1"/>
    <col min="13" max="13" width="8.7109375" style="26" customWidth="1"/>
    <col min="14" max="14" width="9.7109375" style="26" customWidth="1"/>
    <col min="15" max="15" width="25.5703125" style="26" customWidth="1"/>
    <col min="16" max="16" width="14.7109375" style="26" customWidth="1"/>
    <col min="17" max="17" width="9.140625" style="26" customWidth="1"/>
    <col min="18" max="16384" width="9.140625" style="26"/>
  </cols>
  <sheetData>
    <row r="1" spans="1:14">
      <c r="A1" s="26" t="s">
        <v>782</v>
      </c>
      <c r="I1" s="27" t="s">
        <v>109</v>
      </c>
      <c r="J1" s="28"/>
      <c r="K1" s="28" t="s">
        <v>110</v>
      </c>
      <c r="L1" s="59" t="s">
        <v>729</v>
      </c>
    </row>
    <row r="2" spans="1:14" ht="15.75" thickBot="1">
      <c r="A2" s="26" t="s">
        <v>112</v>
      </c>
      <c r="B2" s="29" t="s">
        <v>113</v>
      </c>
      <c r="I2" s="30" t="s">
        <v>114</v>
      </c>
      <c r="J2" s="31"/>
      <c r="K2" s="32" t="s">
        <v>115</v>
      </c>
      <c r="L2" s="30"/>
    </row>
    <row r="3" spans="1:14" ht="30.75" thickBot="1">
      <c r="A3" s="33" t="s">
        <v>116</v>
      </c>
      <c r="B3" s="34"/>
      <c r="C3" s="35" t="s">
        <v>117</v>
      </c>
      <c r="D3" s="35"/>
      <c r="E3" s="36"/>
      <c r="F3" s="37"/>
      <c r="G3" s="38"/>
      <c r="H3" s="39"/>
      <c r="I3" s="40" t="s">
        <v>118</v>
      </c>
      <c r="J3" s="39"/>
      <c r="K3" s="39"/>
      <c r="L3" s="39"/>
      <c r="M3" s="39"/>
      <c r="N3" s="41"/>
    </row>
    <row r="4" spans="1:14" ht="63.75" customHeight="1" thickBot="1">
      <c r="A4" s="396" t="s">
        <v>2</v>
      </c>
      <c r="B4" s="396" t="s">
        <v>119</v>
      </c>
      <c r="C4" s="42" t="s">
        <v>120</v>
      </c>
      <c r="D4" s="43" t="s">
        <v>121</v>
      </c>
      <c r="E4" s="43" t="s">
        <v>122</v>
      </c>
      <c r="F4" s="44" t="s">
        <v>123</v>
      </c>
      <c r="G4" s="402" t="s">
        <v>124</v>
      </c>
      <c r="H4" s="402"/>
      <c r="I4" s="396" t="s">
        <v>125</v>
      </c>
      <c r="J4" s="403" t="s">
        <v>126</v>
      </c>
      <c r="K4" s="403"/>
      <c r="L4" s="403"/>
      <c r="M4" s="403"/>
      <c r="N4" s="45" t="s">
        <v>127</v>
      </c>
    </row>
    <row r="5" spans="1:14" ht="57.75" customHeight="1" thickBot="1">
      <c r="A5" s="22" t="s">
        <v>783</v>
      </c>
      <c r="B5" s="22" t="s">
        <v>731</v>
      </c>
      <c r="C5" s="47" t="s">
        <v>732</v>
      </c>
      <c r="D5" s="48" t="s">
        <v>735</v>
      </c>
      <c r="E5" s="90">
        <v>350</v>
      </c>
      <c r="F5" s="50" t="s">
        <v>734</v>
      </c>
      <c r="G5" s="14">
        <v>21.85</v>
      </c>
      <c r="H5" s="45" t="s">
        <v>133</v>
      </c>
      <c r="I5" s="45" t="s">
        <v>134</v>
      </c>
      <c r="J5" s="46" t="str">
        <f t="shared" ref="J5:J10" si="0">"Rez.≤"&amp;ROUND(E5-(E5)*(G5/100),2)&amp;F5 &amp;" = Indeplineste cerintele specificate"</f>
        <v>Rez.≤273,53mg/kg = Indeplineste cerintele specificate</v>
      </c>
      <c r="K5" s="46" t="str">
        <f t="shared" ref="K5:K10" si="1">"Rez.&gt;"&amp;ROUND(E5+(E5)*(G5/100),2)&amp;F5&amp;" = Nu indeplineste cerintele specificate"</f>
        <v>Rez.&gt;426,48mg/kg = Nu indeplineste cerintele specificate</v>
      </c>
      <c r="L5" s="46" t="str">
        <f t="shared" ref="L5:L10" si="2">ROUND((E5-(E5)*(G5/100)),3)&amp;F5&amp; " &lt; Rez. ≤ "&amp;ROUND(E5+(E5)*(G5/100),3)&amp;F5&amp;" = prezinta risc de neindeplinire cerinte specificate"</f>
        <v>273,525mg/kg &lt; Rez. ≤ 426,475mg/kg = prezinta risc de neindeplinire cerinte specificate</v>
      </c>
      <c r="M5" s="45" t="str">
        <f t="shared" ref="M5:M10" si="3">IF(C5="Nu exista","Neaplicabil ptr. ca nu exista limita de specificatie","x")</f>
        <v>x</v>
      </c>
      <c r="N5" s="45"/>
    </row>
    <row r="6" spans="1:14" ht="57.75" customHeight="1" thickBot="1">
      <c r="A6" s="22" t="s">
        <v>784</v>
      </c>
      <c r="B6" s="22" t="s">
        <v>731</v>
      </c>
      <c r="C6" s="47" t="s">
        <v>732</v>
      </c>
      <c r="D6" s="48" t="s">
        <v>735</v>
      </c>
      <c r="E6" s="90">
        <v>600</v>
      </c>
      <c r="F6" s="50" t="s">
        <v>734</v>
      </c>
      <c r="G6" s="14">
        <v>29.57</v>
      </c>
      <c r="H6" s="45" t="s">
        <v>133</v>
      </c>
      <c r="I6" s="45" t="s">
        <v>134</v>
      </c>
      <c r="J6" s="46" t="str">
        <f t="shared" si="0"/>
        <v>Rez.≤422,58mg/kg = Indeplineste cerintele specificate</v>
      </c>
      <c r="K6" s="46" t="str">
        <f t="shared" si="1"/>
        <v>Rez.&gt;777,42mg/kg = Nu indeplineste cerintele specificate</v>
      </c>
      <c r="L6" s="46" t="str">
        <f t="shared" si="2"/>
        <v>422,58mg/kg &lt; Rez. ≤ 777,42mg/kg = prezinta risc de neindeplinire cerinte specificate</v>
      </c>
      <c r="M6" s="45" t="str">
        <f t="shared" si="3"/>
        <v>x</v>
      </c>
      <c r="N6" s="45"/>
    </row>
    <row r="7" spans="1:14" ht="57.75" customHeight="1" thickBot="1">
      <c r="A7" s="22" t="s">
        <v>785</v>
      </c>
      <c r="B7" s="22" t="s">
        <v>731</v>
      </c>
      <c r="C7" s="47" t="s">
        <v>732</v>
      </c>
      <c r="D7" s="48" t="s">
        <v>735</v>
      </c>
      <c r="E7" s="90">
        <v>100</v>
      </c>
      <c r="F7" s="50" t="s">
        <v>734</v>
      </c>
      <c r="G7" s="14">
        <v>21.29</v>
      </c>
      <c r="H7" s="45" t="s">
        <v>133</v>
      </c>
      <c r="I7" s="45" t="s">
        <v>134</v>
      </c>
      <c r="J7" s="46" t="str">
        <f t="shared" si="0"/>
        <v>Rez.≤78,71mg/kg = Indeplineste cerintele specificate</v>
      </c>
      <c r="K7" s="46" t="str">
        <f t="shared" si="1"/>
        <v>Rez.&gt;121,29mg/kg = Nu indeplineste cerintele specificate</v>
      </c>
      <c r="L7" s="46" t="str">
        <f t="shared" si="2"/>
        <v>78,71mg/kg &lt; Rez. ≤ 121,29mg/kg = prezinta risc de neindeplinire cerinte specificate</v>
      </c>
      <c r="M7" s="45" t="str">
        <f t="shared" si="3"/>
        <v>x</v>
      </c>
      <c r="N7" s="45"/>
    </row>
    <row r="8" spans="1:14" ht="57.75" customHeight="1" thickBot="1">
      <c r="A8" s="22" t="s">
        <v>783</v>
      </c>
      <c r="B8" s="22" t="s">
        <v>731</v>
      </c>
      <c r="C8" s="47" t="s">
        <v>732</v>
      </c>
      <c r="D8" s="48" t="s">
        <v>786</v>
      </c>
      <c r="E8" s="90">
        <v>2500</v>
      </c>
      <c r="F8" s="50" t="s">
        <v>734</v>
      </c>
      <c r="G8" s="14">
        <v>21.54</v>
      </c>
      <c r="H8" s="45" t="s">
        <v>133</v>
      </c>
      <c r="I8" s="45" t="s">
        <v>134</v>
      </c>
      <c r="J8" s="46" t="str">
        <f t="shared" si="0"/>
        <v>Rez.≤1961,5mg/kg = Indeplineste cerintele specificate</v>
      </c>
      <c r="K8" s="46" t="str">
        <f t="shared" si="1"/>
        <v>Rez.&gt;3038,5mg/kg = Nu indeplineste cerintele specificate</v>
      </c>
      <c r="L8" s="46" t="str">
        <f t="shared" si="2"/>
        <v>1961,5mg/kg &lt; Rez. ≤ 3038,5mg/kg = prezinta risc de neindeplinire cerinte specificate</v>
      </c>
      <c r="M8" s="45" t="str">
        <f t="shared" si="3"/>
        <v>x</v>
      </c>
      <c r="N8" s="45"/>
    </row>
    <row r="9" spans="1:14" ht="57.75" customHeight="1" thickBot="1">
      <c r="A9" s="22" t="s">
        <v>784</v>
      </c>
      <c r="B9" s="22" t="s">
        <v>731</v>
      </c>
      <c r="C9" s="47" t="s">
        <v>732</v>
      </c>
      <c r="D9" s="48" t="s">
        <v>786</v>
      </c>
      <c r="E9" s="90">
        <v>5000</v>
      </c>
      <c r="F9" s="50" t="s">
        <v>734</v>
      </c>
      <c r="G9" s="14">
        <v>22.07</v>
      </c>
      <c r="H9" s="45" t="s">
        <v>133</v>
      </c>
      <c r="I9" s="45" t="s">
        <v>134</v>
      </c>
      <c r="J9" s="46" t="str">
        <f t="shared" si="0"/>
        <v>Rez.≤3896,5mg/kg = Indeplineste cerintele specificate</v>
      </c>
      <c r="K9" s="46" t="str">
        <f t="shared" si="1"/>
        <v>Rez.&gt;6103,5mg/kg = Nu indeplineste cerintele specificate</v>
      </c>
      <c r="L9" s="46" t="str">
        <f t="shared" si="2"/>
        <v>3896,5mg/kg &lt; Rez. ≤ 6103,5mg/kg = prezinta risc de neindeplinire cerinte specificate</v>
      </c>
      <c r="M9" s="45" t="str">
        <f t="shared" si="3"/>
        <v>x</v>
      </c>
      <c r="N9" s="45"/>
    </row>
    <row r="10" spans="1:14" ht="57.75" customHeight="1" thickBot="1">
      <c r="A10" s="170" t="s">
        <v>787</v>
      </c>
      <c r="B10" s="209" t="s">
        <v>731</v>
      </c>
      <c r="C10" s="171" t="s">
        <v>732</v>
      </c>
      <c r="D10" s="172" t="s">
        <v>786</v>
      </c>
      <c r="E10" s="173">
        <v>3000</v>
      </c>
      <c r="F10" s="174" t="s">
        <v>734</v>
      </c>
      <c r="G10" s="175">
        <v>22.44</v>
      </c>
      <c r="H10" s="176" t="s">
        <v>133</v>
      </c>
      <c r="I10" s="176" t="s">
        <v>134</v>
      </c>
      <c r="J10" s="177" t="str">
        <f t="shared" si="0"/>
        <v>Rez.≤2326,8mg/kg = Indeplineste cerintele specificate</v>
      </c>
      <c r="K10" s="177" t="str">
        <f t="shared" si="1"/>
        <v>Rez.&gt;3673,2mg/kg = Nu indeplineste cerintele specificate</v>
      </c>
      <c r="L10" s="177" t="str">
        <f t="shared" si="2"/>
        <v>2326,8mg/kg &lt; Rez. ≤ 3673,2mg/kg = prezinta risc de neindeplinire cerinte specificate</v>
      </c>
      <c r="M10" s="176" t="str">
        <f t="shared" si="3"/>
        <v>x</v>
      </c>
      <c r="N10" s="176"/>
    </row>
    <row r="11" spans="1:14" ht="60.75" customHeight="1" thickBot="1">
      <c r="A11" s="210" t="s">
        <v>783</v>
      </c>
      <c r="B11" s="211" t="s">
        <v>731</v>
      </c>
      <c r="C11" s="212" t="s">
        <v>768</v>
      </c>
      <c r="D11" s="179" t="s">
        <v>788</v>
      </c>
      <c r="E11" s="213">
        <v>350</v>
      </c>
      <c r="F11" s="214" t="s">
        <v>734</v>
      </c>
      <c r="G11" s="215">
        <v>21.7</v>
      </c>
      <c r="H11" s="186" t="s">
        <v>133</v>
      </c>
      <c r="I11" s="216" t="s">
        <v>134</v>
      </c>
      <c r="J11" s="217" t="s">
        <v>789</v>
      </c>
      <c r="K11" s="187" t="s">
        <v>790</v>
      </c>
      <c r="L11" s="218" t="s">
        <v>791</v>
      </c>
      <c r="M11" s="176"/>
      <c r="N11" s="219"/>
    </row>
    <row r="12" spans="1:14" ht="61.5" customHeight="1" thickBot="1">
      <c r="A12" s="220" t="s">
        <v>784</v>
      </c>
      <c r="B12" s="221" t="s">
        <v>731</v>
      </c>
      <c r="C12" s="222" t="s">
        <v>768</v>
      </c>
      <c r="D12" s="220" t="s">
        <v>788</v>
      </c>
      <c r="E12" s="223">
        <v>350</v>
      </c>
      <c r="F12" s="224" t="s">
        <v>734</v>
      </c>
      <c r="G12" s="225">
        <v>21.98</v>
      </c>
      <c r="H12" s="226" t="s">
        <v>133</v>
      </c>
      <c r="I12" s="227" t="s">
        <v>134</v>
      </c>
      <c r="J12" s="217" t="s">
        <v>789</v>
      </c>
      <c r="K12" s="187" t="s">
        <v>790</v>
      </c>
      <c r="L12" s="218" t="s">
        <v>791</v>
      </c>
      <c r="M12" s="45"/>
      <c r="N12" s="228"/>
    </row>
    <row r="13" spans="1:14" ht="59.25" customHeight="1">
      <c r="A13" s="229" t="s">
        <v>785</v>
      </c>
      <c r="B13" s="230" t="s">
        <v>731</v>
      </c>
      <c r="C13" s="231" t="s">
        <v>768</v>
      </c>
      <c r="D13" s="229" t="s">
        <v>788</v>
      </c>
      <c r="E13" s="232">
        <v>320</v>
      </c>
      <c r="F13" s="233" t="s">
        <v>734</v>
      </c>
      <c r="G13" s="234">
        <v>22.04</v>
      </c>
      <c r="H13" s="235" t="s">
        <v>133</v>
      </c>
      <c r="I13" s="236" t="s">
        <v>134</v>
      </c>
      <c r="J13" s="217" t="s">
        <v>792</v>
      </c>
      <c r="K13" s="187" t="s">
        <v>793</v>
      </c>
      <c r="L13" s="218" t="s">
        <v>794</v>
      </c>
      <c r="M13" s="237"/>
      <c r="N13" s="238"/>
    </row>
    <row r="14" spans="1:14" ht="60.75" customHeight="1">
      <c r="A14" s="210" t="s">
        <v>783</v>
      </c>
      <c r="B14" s="211" t="s">
        <v>731</v>
      </c>
      <c r="C14" s="212" t="s">
        <v>795</v>
      </c>
      <c r="D14" s="179" t="s">
        <v>742</v>
      </c>
      <c r="E14" s="366">
        <v>800</v>
      </c>
      <c r="F14" s="367" t="s">
        <v>734</v>
      </c>
      <c r="G14" s="368">
        <v>21.56</v>
      </c>
      <c r="H14" s="369" t="s">
        <v>133</v>
      </c>
      <c r="I14" s="370" t="s">
        <v>134</v>
      </c>
      <c r="J14" s="217" t="s">
        <v>789</v>
      </c>
      <c r="K14" s="187" t="s">
        <v>790</v>
      </c>
      <c r="L14" s="218" t="s">
        <v>791</v>
      </c>
      <c r="M14" s="371"/>
      <c r="N14" s="372"/>
    </row>
    <row r="15" spans="1:14" ht="57" customHeight="1">
      <c r="A15" s="220" t="s">
        <v>784</v>
      </c>
      <c r="B15" s="221" t="s">
        <v>731</v>
      </c>
      <c r="C15" s="222" t="s">
        <v>795</v>
      </c>
      <c r="D15" s="373" t="s">
        <v>742</v>
      </c>
      <c r="E15" s="374">
        <v>800</v>
      </c>
      <c r="F15" s="375" t="s">
        <v>734</v>
      </c>
      <c r="G15" s="376">
        <v>23.41</v>
      </c>
      <c r="H15" s="377" t="s">
        <v>133</v>
      </c>
      <c r="I15" s="378" t="s">
        <v>134</v>
      </c>
      <c r="J15" s="217" t="s">
        <v>789</v>
      </c>
      <c r="K15" s="187" t="s">
        <v>790</v>
      </c>
      <c r="L15" s="218" t="s">
        <v>791</v>
      </c>
      <c r="M15" s="379"/>
      <c r="N15" s="380"/>
    </row>
    <row r="16" spans="1:14" ht="51.75" customHeight="1">
      <c r="A16" s="229" t="s">
        <v>785</v>
      </c>
      <c r="B16" s="230" t="s">
        <v>731</v>
      </c>
      <c r="C16" s="231" t="s">
        <v>795</v>
      </c>
      <c r="D16" s="381" t="s">
        <v>742</v>
      </c>
      <c r="E16" s="382">
        <v>100</v>
      </c>
      <c r="F16" s="383" t="s">
        <v>734</v>
      </c>
      <c r="G16" s="384">
        <v>24.33</v>
      </c>
      <c r="H16" s="385" t="s">
        <v>133</v>
      </c>
      <c r="I16" s="389" t="s">
        <v>134</v>
      </c>
      <c r="J16" s="387" t="s">
        <v>792</v>
      </c>
      <c r="K16" s="273" t="s">
        <v>793</v>
      </c>
      <c r="L16" s="388" t="s">
        <v>794</v>
      </c>
      <c r="M16" s="386"/>
      <c r="N16" s="386"/>
    </row>
    <row r="17" spans="1:14" ht="54.75" customHeight="1">
      <c r="A17" s="210" t="s">
        <v>783</v>
      </c>
      <c r="B17" s="211" t="s">
        <v>731</v>
      </c>
      <c r="C17" s="212" t="s">
        <v>795</v>
      </c>
      <c r="D17" s="179" t="s">
        <v>796</v>
      </c>
      <c r="E17" s="366">
        <v>350</v>
      </c>
      <c r="F17" s="367" t="s">
        <v>734</v>
      </c>
      <c r="G17" s="368">
        <v>22</v>
      </c>
      <c r="H17" s="369" t="s">
        <v>133</v>
      </c>
      <c r="I17" s="370" t="s">
        <v>134</v>
      </c>
      <c r="J17" s="217" t="s">
        <v>789</v>
      </c>
      <c r="K17" s="187" t="s">
        <v>790</v>
      </c>
      <c r="L17" s="218" t="s">
        <v>791</v>
      </c>
      <c r="M17" s="371"/>
      <c r="N17" s="372"/>
    </row>
    <row r="18" spans="1:14" ht="51">
      <c r="A18" s="220" t="s">
        <v>784</v>
      </c>
      <c r="B18" s="221" t="s">
        <v>731</v>
      </c>
      <c r="C18" s="222" t="s">
        <v>795</v>
      </c>
      <c r="D18" s="179" t="s">
        <v>796</v>
      </c>
      <c r="E18" s="374">
        <v>1000</v>
      </c>
      <c r="F18" s="375" t="s">
        <v>734</v>
      </c>
      <c r="G18" s="376">
        <v>21.32</v>
      </c>
      <c r="H18" s="377" t="s">
        <v>133</v>
      </c>
      <c r="I18" s="378" t="s">
        <v>134</v>
      </c>
      <c r="J18" s="217" t="s">
        <v>789</v>
      </c>
      <c r="K18" s="187" t="s">
        <v>790</v>
      </c>
      <c r="L18" s="218" t="s">
        <v>791</v>
      </c>
      <c r="M18" s="379"/>
      <c r="N18" s="380"/>
    </row>
    <row r="19" spans="1:14" ht="51">
      <c r="A19" s="229" t="s">
        <v>785</v>
      </c>
      <c r="B19" s="230" t="s">
        <v>731</v>
      </c>
      <c r="C19" s="231" t="s">
        <v>795</v>
      </c>
      <c r="D19" s="179" t="s">
        <v>796</v>
      </c>
      <c r="E19" s="382">
        <v>200</v>
      </c>
      <c r="F19" s="383" t="s">
        <v>734</v>
      </c>
      <c r="G19" s="384">
        <v>21.11</v>
      </c>
      <c r="H19" s="385" t="s">
        <v>133</v>
      </c>
      <c r="I19" s="389" t="s">
        <v>134</v>
      </c>
      <c r="J19" s="387" t="s">
        <v>792</v>
      </c>
      <c r="K19" s="273" t="s">
        <v>793</v>
      </c>
      <c r="L19" s="388" t="s">
        <v>794</v>
      </c>
      <c r="M19" s="386"/>
      <c r="N19" s="386"/>
    </row>
    <row r="20" spans="1:14">
      <c r="A20" s="205"/>
    </row>
    <row r="21" spans="1:14" ht="29.25" customHeight="1">
      <c r="A21" s="14" t="s">
        <v>144</v>
      </c>
      <c r="B21" s="404" t="s">
        <v>146</v>
      </c>
      <c r="C21" s="404"/>
      <c r="D21" s="404"/>
      <c r="E21" s="404"/>
      <c r="F21" s="404"/>
      <c r="G21" s="404"/>
      <c r="H21" s="404"/>
      <c r="I21" s="404"/>
      <c r="J21" s="404"/>
      <c r="K21" s="404"/>
      <c r="L21" s="404"/>
      <c r="M21" s="404"/>
    </row>
    <row r="22" spans="1:14" ht="33" customHeight="1">
      <c r="A22" s="56" t="s">
        <v>145</v>
      </c>
      <c r="B22" s="397" t="s">
        <v>148</v>
      </c>
      <c r="C22" s="397"/>
      <c r="D22" s="397"/>
      <c r="E22" s="397"/>
      <c r="F22" s="397"/>
      <c r="G22" s="397"/>
      <c r="H22" s="397"/>
      <c r="I22" s="397"/>
      <c r="J22" s="397"/>
      <c r="K22" s="397"/>
      <c r="L22" s="397"/>
      <c r="M22" s="397"/>
    </row>
    <row r="23" spans="1:14" ht="24.75" customHeight="1">
      <c r="A23" s="14" t="s">
        <v>147</v>
      </c>
      <c r="B23" s="427" t="s">
        <v>797</v>
      </c>
      <c r="C23" s="410"/>
      <c r="D23" s="410"/>
      <c r="E23" s="410"/>
      <c r="F23" s="410"/>
      <c r="G23" s="410"/>
      <c r="H23" s="410"/>
      <c r="I23" s="410"/>
      <c r="J23" s="410"/>
      <c r="K23" s="410"/>
      <c r="L23" s="410"/>
      <c r="M23" s="411"/>
    </row>
    <row r="24" spans="1:14" ht="12.75" customHeight="1">
      <c r="A24" s="14" t="s">
        <v>236</v>
      </c>
      <c r="B24" s="427" t="s">
        <v>798</v>
      </c>
      <c r="C24" s="410"/>
      <c r="D24" s="410"/>
      <c r="E24" s="410"/>
      <c r="F24" s="410"/>
      <c r="G24" s="410"/>
      <c r="H24" s="410"/>
      <c r="I24" s="410"/>
      <c r="J24" s="410"/>
      <c r="K24" s="410"/>
      <c r="L24" s="410"/>
      <c r="M24" s="411"/>
    </row>
    <row r="25" spans="1:14" ht="21" customHeight="1">
      <c r="A25" s="14" t="s">
        <v>777</v>
      </c>
      <c r="B25" s="427" t="s">
        <v>150</v>
      </c>
      <c r="C25" s="410"/>
      <c r="D25" s="410"/>
      <c r="E25" s="410"/>
      <c r="F25" s="410"/>
      <c r="G25" s="410"/>
      <c r="H25" s="410"/>
      <c r="I25" s="410"/>
      <c r="J25" s="410"/>
      <c r="K25" s="410"/>
      <c r="L25" s="410"/>
      <c r="M25" s="411"/>
    </row>
    <row r="26" spans="1:14" ht="24" customHeight="1">
      <c r="A26" s="14" t="s">
        <v>779</v>
      </c>
      <c r="B26" s="427" t="s">
        <v>799</v>
      </c>
      <c r="C26" s="410"/>
      <c r="D26" s="410"/>
      <c r="E26" s="410"/>
      <c r="F26" s="410"/>
      <c r="G26" s="410"/>
      <c r="H26" s="410"/>
      <c r="I26" s="410"/>
      <c r="J26" s="410"/>
      <c r="K26" s="410"/>
      <c r="L26" s="410"/>
      <c r="M26" s="411"/>
    </row>
    <row r="27" spans="1:14">
      <c r="A27" s="14" t="s">
        <v>780</v>
      </c>
      <c r="B27" s="427" t="s">
        <v>800</v>
      </c>
      <c r="C27" s="410"/>
      <c r="D27" s="410"/>
      <c r="E27" s="410"/>
      <c r="F27" s="410"/>
      <c r="G27" s="410"/>
      <c r="H27" s="410"/>
      <c r="I27" s="410"/>
      <c r="J27" s="410"/>
      <c r="K27" s="410"/>
      <c r="L27" s="410"/>
      <c r="M27" s="411"/>
    </row>
    <row r="28" spans="1:14">
      <c r="A28" s="14"/>
      <c r="B28" s="391"/>
      <c r="C28" s="391"/>
      <c r="D28" s="391"/>
      <c r="E28" s="391"/>
      <c r="F28" s="391"/>
      <c r="G28" s="391"/>
      <c r="H28" s="391"/>
      <c r="I28" s="391"/>
      <c r="J28" s="391"/>
      <c r="K28" s="391"/>
      <c r="L28" s="391"/>
      <c r="M28" s="391"/>
      <c r="N28" s="391"/>
    </row>
    <row r="29" spans="1:14">
      <c r="A29" s="14"/>
      <c r="B29" s="391"/>
      <c r="C29" s="391"/>
      <c r="D29" s="391"/>
      <c r="E29" s="391"/>
      <c r="F29" s="391"/>
      <c r="G29" s="391"/>
      <c r="H29" s="391"/>
      <c r="I29" s="391"/>
      <c r="J29" s="391"/>
      <c r="K29" s="391"/>
      <c r="L29" s="391"/>
      <c r="M29" s="391"/>
      <c r="N29" s="391"/>
    </row>
    <row r="30" spans="1:14">
      <c r="B30" s="391"/>
      <c r="C30" s="391"/>
      <c r="D30" s="391"/>
      <c r="E30" s="391"/>
      <c r="F30" s="391"/>
      <c r="G30" s="391"/>
      <c r="H30" s="391"/>
      <c r="I30" s="391"/>
      <c r="J30" s="391"/>
      <c r="K30" s="391"/>
      <c r="L30" s="391"/>
      <c r="M30" s="391"/>
      <c r="N30" s="391"/>
    </row>
    <row r="31" spans="1:14">
      <c r="B31" s="391"/>
      <c r="C31" s="391"/>
      <c r="D31" s="391"/>
      <c r="E31" s="391"/>
      <c r="F31" s="391"/>
      <c r="G31" s="391"/>
      <c r="H31" s="391"/>
      <c r="I31" s="391"/>
      <c r="J31" s="391"/>
      <c r="K31" s="391"/>
      <c r="L31" s="391"/>
      <c r="M31" s="391"/>
      <c r="N31" s="391"/>
    </row>
    <row r="32" spans="1:14">
      <c r="B32" s="391"/>
      <c r="C32" s="391"/>
      <c r="D32" s="391"/>
      <c r="E32" s="391"/>
      <c r="F32" s="391"/>
      <c r="G32" s="391"/>
      <c r="H32" s="391"/>
      <c r="I32" s="391"/>
      <c r="J32" s="391"/>
      <c r="K32" s="391"/>
      <c r="L32" s="391"/>
      <c r="M32" s="391"/>
      <c r="N32" s="391"/>
    </row>
    <row r="33" spans="1:14">
      <c r="B33" s="391"/>
      <c r="C33" s="391"/>
      <c r="D33" s="391"/>
      <c r="E33" s="391"/>
      <c r="F33" s="391"/>
      <c r="G33" s="391"/>
      <c r="H33" s="391"/>
      <c r="I33" s="391"/>
      <c r="J33" s="391"/>
      <c r="K33" s="391"/>
      <c r="L33" s="391"/>
      <c r="M33" s="391"/>
      <c r="N33" s="391"/>
    </row>
    <row r="34" spans="1:14">
      <c r="B34" s="391"/>
      <c r="C34" s="391"/>
      <c r="D34" s="391"/>
      <c r="E34" s="391"/>
      <c r="F34" s="391"/>
      <c r="G34" s="391"/>
      <c r="H34" s="391"/>
      <c r="I34" s="391"/>
      <c r="J34" s="391"/>
      <c r="K34" s="391"/>
      <c r="L34" s="391"/>
      <c r="M34" s="391"/>
      <c r="N34" s="391"/>
    </row>
    <row r="35" spans="1:14">
      <c r="B35" s="391"/>
      <c r="C35" s="391"/>
      <c r="D35" s="391"/>
      <c r="E35" s="391"/>
      <c r="F35" s="391"/>
      <c r="G35" s="391"/>
      <c r="H35" s="391"/>
      <c r="I35" s="391"/>
      <c r="J35" s="391"/>
      <c r="K35" s="391"/>
      <c r="L35" s="391"/>
      <c r="M35" s="391"/>
      <c r="N35" s="391"/>
    </row>
    <row r="36" spans="1:14">
      <c r="B36" s="391"/>
      <c r="C36" s="391"/>
      <c r="D36" s="391"/>
      <c r="E36" s="391"/>
      <c r="F36" s="391"/>
      <c r="G36" s="391"/>
      <c r="H36" s="391"/>
      <c r="I36" s="391"/>
      <c r="J36" s="391"/>
      <c r="K36" s="391"/>
      <c r="L36" s="391"/>
      <c r="M36" s="391"/>
      <c r="N36" s="391"/>
    </row>
    <row r="37" spans="1:14">
      <c r="A37" s="391"/>
      <c r="B37" s="391"/>
      <c r="C37" s="391"/>
      <c r="D37" s="391"/>
      <c r="E37" s="391"/>
      <c r="F37" s="391"/>
      <c r="G37" s="391"/>
      <c r="H37" s="391"/>
      <c r="I37" s="391"/>
      <c r="J37" s="391"/>
      <c r="K37" s="391"/>
      <c r="L37" s="391"/>
      <c r="M37" s="391"/>
      <c r="N37" s="391"/>
    </row>
    <row r="38" spans="1:14">
      <c r="A38" s="391"/>
      <c r="B38" s="391"/>
      <c r="C38" s="391"/>
      <c r="D38" s="391"/>
      <c r="E38" s="391"/>
      <c r="F38" s="391"/>
      <c r="G38" s="391"/>
      <c r="H38" s="391"/>
      <c r="I38" s="391"/>
      <c r="J38" s="391"/>
      <c r="K38" s="391"/>
      <c r="L38" s="391"/>
      <c r="M38" s="391"/>
      <c r="N38" s="391"/>
    </row>
    <row r="39" spans="1:14">
      <c r="A39" s="391"/>
      <c r="B39" s="391"/>
      <c r="C39" s="391"/>
      <c r="D39" s="391"/>
      <c r="E39" s="391"/>
      <c r="F39" s="391"/>
      <c r="G39" s="391"/>
      <c r="H39" s="391"/>
      <c r="I39" s="391"/>
      <c r="J39" s="391"/>
      <c r="K39" s="391"/>
      <c r="L39" s="391"/>
      <c r="M39" s="391"/>
      <c r="N39" s="391"/>
    </row>
    <row r="40" spans="1:14">
      <c r="A40" s="391"/>
      <c r="B40" s="391"/>
      <c r="C40" s="391"/>
      <c r="D40" s="391"/>
      <c r="E40" s="391"/>
      <c r="F40" s="391"/>
      <c r="G40" s="391"/>
      <c r="H40" s="391"/>
      <c r="I40" s="391"/>
      <c r="J40" s="391"/>
      <c r="K40" s="391"/>
      <c r="L40" s="391"/>
      <c r="M40" s="391"/>
      <c r="N40" s="391"/>
    </row>
    <row r="41" spans="1:14">
      <c r="A41" s="391"/>
      <c r="B41" s="391"/>
      <c r="C41" s="391"/>
      <c r="D41" s="391"/>
      <c r="E41" s="391"/>
      <c r="F41" s="391"/>
      <c r="G41" s="391"/>
      <c r="H41" s="391"/>
      <c r="I41" s="391"/>
      <c r="J41" s="391"/>
      <c r="K41" s="391"/>
      <c r="L41" s="391"/>
      <c r="M41" s="391"/>
      <c r="N41" s="391"/>
    </row>
    <row r="42" spans="1:14">
      <c r="A42" s="391"/>
      <c r="B42" s="391"/>
      <c r="C42" s="391"/>
      <c r="D42" s="391"/>
      <c r="E42" s="391"/>
      <c r="F42" s="391"/>
      <c r="G42" s="391"/>
      <c r="H42" s="391"/>
      <c r="I42" s="391"/>
      <c r="J42" s="391"/>
      <c r="K42" s="391"/>
      <c r="L42" s="391"/>
      <c r="M42" s="391"/>
      <c r="N42" s="391"/>
    </row>
    <row r="43" spans="1:14">
      <c r="A43" s="391"/>
      <c r="B43" s="391"/>
      <c r="C43" s="391"/>
      <c r="D43" s="391"/>
      <c r="E43" s="391"/>
      <c r="F43" s="391"/>
      <c r="G43" s="391"/>
      <c r="H43" s="391"/>
      <c r="I43" s="391"/>
      <c r="J43" s="391"/>
      <c r="K43" s="391"/>
      <c r="L43" s="391"/>
      <c r="M43" s="391"/>
      <c r="N43" s="391"/>
    </row>
    <row r="44" spans="1:14">
      <c r="B44" s="391"/>
      <c r="C44" s="391"/>
      <c r="D44" s="391"/>
      <c r="E44" s="391"/>
      <c r="F44" s="391"/>
      <c r="G44" s="391"/>
      <c r="H44" s="391"/>
      <c r="I44" s="391"/>
      <c r="J44" s="391"/>
      <c r="K44" s="391"/>
      <c r="L44" s="391"/>
      <c r="M44" s="391"/>
      <c r="N44" s="391"/>
    </row>
    <row r="45" spans="1:14">
      <c r="B45" s="391"/>
      <c r="C45" s="391"/>
      <c r="D45" s="391"/>
      <c r="E45" s="391"/>
      <c r="F45" s="391"/>
      <c r="G45" s="391"/>
      <c r="H45" s="391"/>
      <c r="I45" s="391"/>
      <c r="J45" s="391"/>
      <c r="K45" s="391"/>
      <c r="L45" s="391"/>
      <c r="M45" s="391"/>
      <c r="N45" s="391"/>
    </row>
    <row r="46" spans="1:14">
      <c r="B46" s="391"/>
      <c r="C46" s="391"/>
      <c r="D46" s="391"/>
      <c r="E46" s="391"/>
      <c r="F46" s="391"/>
      <c r="G46" s="391"/>
      <c r="H46" s="391"/>
      <c r="I46" s="391"/>
      <c r="J46" s="391"/>
      <c r="K46" s="391"/>
      <c r="L46" s="391"/>
      <c r="M46" s="391"/>
      <c r="N46" s="391"/>
    </row>
    <row r="47" spans="1:14">
      <c r="B47" s="391"/>
      <c r="C47" s="391"/>
      <c r="D47" s="391"/>
      <c r="E47" s="391"/>
      <c r="F47" s="391"/>
      <c r="G47" s="391"/>
      <c r="H47" s="391"/>
      <c r="I47" s="391"/>
      <c r="J47" s="391"/>
      <c r="K47" s="391"/>
      <c r="L47" s="391"/>
      <c r="M47" s="391"/>
      <c r="N47" s="391"/>
    </row>
    <row r="48" spans="1:14">
      <c r="B48" s="391"/>
      <c r="C48" s="391"/>
      <c r="D48" s="391"/>
      <c r="E48" s="391"/>
      <c r="F48" s="391"/>
      <c r="G48" s="391"/>
      <c r="H48" s="391"/>
      <c r="I48" s="391"/>
      <c r="J48" s="391"/>
      <c r="K48" s="391"/>
      <c r="L48" s="391"/>
      <c r="M48" s="391"/>
      <c r="N48" s="391"/>
    </row>
    <row r="49" spans="2:14">
      <c r="B49" s="391"/>
      <c r="C49" s="391"/>
      <c r="D49" s="391"/>
      <c r="E49" s="391"/>
      <c r="F49" s="391"/>
      <c r="G49" s="391"/>
      <c r="H49" s="391"/>
      <c r="I49" s="391"/>
      <c r="J49" s="391"/>
      <c r="K49" s="391"/>
      <c r="L49" s="391"/>
      <c r="M49" s="391"/>
      <c r="N49" s="391"/>
    </row>
    <row r="50" spans="2:14">
      <c r="B50" s="391"/>
      <c r="C50" s="391"/>
      <c r="D50" s="391"/>
      <c r="E50" s="391"/>
      <c r="F50" s="391"/>
      <c r="G50" s="391"/>
      <c r="H50" s="391"/>
      <c r="I50" s="391"/>
      <c r="J50" s="391"/>
      <c r="K50" s="391"/>
      <c r="L50" s="391"/>
      <c r="M50" s="391"/>
      <c r="N50" s="391"/>
    </row>
    <row r="51" spans="2:14">
      <c r="B51" s="391"/>
      <c r="C51" s="391"/>
      <c r="D51" s="391"/>
      <c r="E51" s="391"/>
      <c r="F51" s="391"/>
      <c r="G51" s="391"/>
      <c r="H51" s="391"/>
      <c r="I51" s="391"/>
      <c r="J51" s="391"/>
      <c r="K51" s="391"/>
      <c r="L51" s="391"/>
      <c r="M51" s="391"/>
      <c r="N51" s="391"/>
    </row>
    <row r="52" spans="2:14">
      <c r="B52" s="391"/>
      <c r="C52" s="391"/>
      <c r="D52" s="391"/>
      <c r="E52" s="391"/>
      <c r="F52" s="391"/>
      <c r="G52" s="391"/>
      <c r="H52" s="391"/>
      <c r="I52" s="391"/>
      <c r="J52" s="391"/>
      <c r="K52" s="391"/>
      <c r="L52" s="391"/>
      <c r="M52" s="391"/>
      <c r="N52" s="391"/>
    </row>
    <row r="53" spans="2:14">
      <c r="B53" s="391"/>
      <c r="C53" s="391"/>
      <c r="D53" s="391"/>
      <c r="E53" s="391"/>
      <c r="F53" s="391"/>
      <c r="G53" s="391"/>
      <c r="H53" s="391"/>
      <c r="I53" s="391"/>
      <c r="J53" s="391"/>
      <c r="K53" s="391"/>
      <c r="L53" s="391"/>
      <c r="M53" s="391"/>
      <c r="N53" s="391"/>
    </row>
    <row r="54" spans="2:14">
      <c r="B54" s="391"/>
      <c r="C54" s="391"/>
      <c r="D54" s="391"/>
      <c r="E54" s="391"/>
      <c r="F54" s="391"/>
      <c r="G54" s="391"/>
      <c r="H54" s="391"/>
      <c r="I54" s="391"/>
      <c r="J54" s="391"/>
      <c r="K54" s="391"/>
      <c r="L54" s="391"/>
      <c r="M54" s="391"/>
      <c r="N54" s="391"/>
    </row>
    <row r="55" spans="2:14">
      <c r="B55" s="391"/>
      <c r="C55" s="391"/>
      <c r="D55" s="391"/>
      <c r="E55" s="391"/>
      <c r="F55" s="391"/>
      <c r="G55" s="391"/>
      <c r="H55" s="391"/>
      <c r="I55" s="391"/>
      <c r="J55" s="391"/>
      <c r="K55" s="391"/>
      <c r="L55" s="391"/>
      <c r="M55" s="391"/>
      <c r="N55" s="391"/>
    </row>
    <row r="56" spans="2:14">
      <c r="B56" s="391"/>
      <c r="C56" s="391"/>
      <c r="D56" s="391"/>
      <c r="E56" s="391"/>
      <c r="F56" s="391"/>
      <c r="G56" s="391"/>
      <c r="H56" s="391"/>
      <c r="I56" s="391"/>
      <c r="J56" s="391"/>
      <c r="K56" s="391"/>
      <c r="L56" s="391"/>
      <c r="M56" s="391"/>
      <c r="N56" s="391"/>
    </row>
    <row r="57" spans="2:14">
      <c r="B57" s="391"/>
      <c r="C57" s="391"/>
      <c r="D57" s="391"/>
      <c r="E57" s="391"/>
      <c r="F57" s="391"/>
      <c r="G57" s="391"/>
      <c r="H57" s="391"/>
      <c r="I57" s="391"/>
      <c r="J57" s="391"/>
      <c r="K57" s="391"/>
      <c r="L57" s="391"/>
      <c r="M57" s="391"/>
      <c r="N57" s="391"/>
    </row>
    <row r="58" spans="2:14">
      <c r="B58" s="391"/>
      <c r="C58" s="391"/>
      <c r="D58" s="391"/>
      <c r="E58" s="391"/>
      <c r="F58" s="391"/>
      <c r="G58" s="391"/>
      <c r="H58" s="391"/>
      <c r="I58" s="391"/>
      <c r="J58" s="391"/>
      <c r="K58" s="391"/>
      <c r="L58" s="391"/>
      <c r="M58" s="391"/>
      <c r="N58" s="391"/>
    </row>
    <row r="59" spans="2:14">
      <c r="B59" s="391"/>
      <c r="C59" s="391"/>
      <c r="D59" s="391"/>
      <c r="E59" s="391"/>
      <c r="F59" s="391"/>
      <c r="G59" s="391"/>
      <c r="H59" s="391"/>
      <c r="I59" s="391"/>
      <c r="J59" s="391"/>
      <c r="K59" s="391"/>
      <c r="L59" s="391"/>
      <c r="M59" s="391"/>
      <c r="N59" s="391"/>
    </row>
    <row r="60" spans="2:14">
      <c r="B60" s="391"/>
      <c r="C60" s="391"/>
      <c r="D60" s="391"/>
      <c r="E60" s="391"/>
      <c r="F60" s="391"/>
      <c r="G60" s="391"/>
      <c r="H60" s="391"/>
      <c r="I60" s="391"/>
      <c r="J60" s="391"/>
      <c r="K60" s="391"/>
      <c r="L60" s="391"/>
      <c r="M60" s="391"/>
      <c r="N60" s="391"/>
    </row>
    <row r="61" spans="2:14">
      <c r="B61" s="391"/>
      <c r="C61" s="391"/>
      <c r="D61" s="391"/>
      <c r="E61" s="391"/>
      <c r="F61" s="391"/>
      <c r="G61" s="391"/>
      <c r="H61" s="391"/>
      <c r="I61" s="391"/>
      <c r="J61" s="391"/>
      <c r="K61" s="391"/>
      <c r="L61" s="391"/>
      <c r="M61" s="391"/>
      <c r="N61" s="391"/>
    </row>
    <row r="62" spans="2:14">
      <c r="B62" s="391"/>
      <c r="C62" s="391"/>
      <c r="D62" s="391"/>
      <c r="E62" s="391"/>
      <c r="F62" s="391"/>
      <c r="G62" s="391"/>
      <c r="H62" s="391"/>
      <c r="I62" s="391"/>
      <c r="J62" s="391"/>
      <c r="K62" s="391"/>
      <c r="L62" s="391"/>
      <c r="M62" s="391"/>
      <c r="N62" s="391"/>
    </row>
    <row r="63" spans="2:14">
      <c r="B63" s="391"/>
      <c r="C63" s="391"/>
      <c r="D63" s="391"/>
      <c r="E63" s="391"/>
      <c r="F63" s="391"/>
      <c r="G63" s="391"/>
      <c r="H63" s="391"/>
      <c r="I63" s="391"/>
      <c r="J63" s="391"/>
      <c r="K63" s="391"/>
      <c r="L63" s="391"/>
      <c r="M63" s="391"/>
      <c r="N63" s="391"/>
    </row>
    <row r="64" spans="2:14">
      <c r="B64" s="391"/>
      <c r="C64" s="391"/>
      <c r="D64" s="391"/>
      <c r="E64" s="391"/>
      <c r="F64" s="391"/>
      <c r="G64" s="391"/>
      <c r="H64" s="391"/>
      <c r="I64" s="391"/>
      <c r="J64" s="391"/>
      <c r="K64" s="391"/>
      <c r="L64" s="391"/>
      <c r="M64" s="391"/>
      <c r="N64" s="391"/>
    </row>
    <row r="65" spans="2:14">
      <c r="B65" s="391"/>
      <c r="C65" s="391"/>
      <c r="D65" s="391"/>
      <c r="E65" s="391"/>
      <c r="F65" s="391"/>
      <c r="G65" s="391"/>
      <c r="H65" s="391"/>
      <c r="I65" s="391"/>
      <c r="J65" s="391"/>
      <c r="K65" s="391"/>
      <c r="L65" s="391"/>
      <c r="M65" s="391"/>
      <c r="N65" s="391"/>
    </row>
    <row r="66" spans="2:14">
      <c r="B66" s="391"/>
      <c r="C66" s="391"/>
      <c r="D66" s="391"/>
      <c r="E66" s="391"/>
      <c r="F66" s="391"/>
      <c r="G66" s="391"/>
      <c r="H66" s="391"/>
      <c r="I66" s="391"/>
      <c r="J66" s="391"/>
      <c r="K66" s="391"/>
      <c r="L66" s="391"/>
      <c r="M66" s="391"/>
      <c r="N66" s="391"/>
    </row>
    <row r="67" spans="2:14">
      <c r="B67" s="391"/>
      <c r="C67" s="391"/>
      <c r="D67" s="391"/>
      <c r="E67" s="391"/>
      <c r="F67" s="391"/>
      <c r="G67" s="391"/>
      <c r="H67" s="391"/>
      <c r="I67" s="391"/>
      <c r="J67" s="391"/>
      <c r="K67" s="391"/>
      <c r="L67" s="391"/>
      <c r="M67" s="391"/>
      <c r="N67" s="391"/>
    </row>
    <row r="68" spans="2:14">
      <c r="B68" s="391"/>
      <c r="C68" s="391"/>
      <c r="D68" s="391"/>
      <c r="E68" s="391"/>
      <c r="F68" s="391"/>
      <c r="G68" s="391"/>
      <c r="H68" s="391"/>
      <c r="I68" s="391"/>
      <c r="J68" s="391"/>
      <c r="K68" s="391"/>
      <c r="L68" s="391"/>
      <c r="M68" s="391"/>
      <c r="N68" s="391"/>
    </row>
    <row r="69" spans="2:14">
      <c r="B69" s="391"/>
      <c r="C69" s="391"/>
      <c r="D69" s="391"/>
      <c r="E69" s="391"/>
      <c r="F69" s="391"/>
      <c r="G69" s="391"/>
      <c r="H69" s="391"/>
      <c r="I69" s="391"/>
      <c r="J69" s="391"/>
      <c r="K69" s="391"/>
      <c r="L69" s="391"/>
      <c r="M69" s="391"/>
      <c r="N69" s="391"/>
    </row>
    <row r="70" spans="2:14">
      <c r="B70" s="391"/>
      <c r="C70" s="391"/>
      <c r="D70" s="391"/>
      <c r="E70" s="391"/>
      <c r="F70" s="391"/>
      <c r="G70" s="391"/>
      <c r="H70" s="391"/>
      <c r="I70" s="391"/>
      <c r="J70" s="391"/>
      <c r="K70" s="391"/>
      <c r="L70" s="391"/>
      <c r="M70" s="391"/>
      <c r="N70" s="391"/>
    </row>
    <row r="71" spans="2:14">
      <c r="B71" s="391"/>
      <c r="C71" s="391"/>
      <c r="D71" s="391"/>
      <c r="E71" s="391"/>
      <c r="F71" s="391"/>
      <c r="G71" s="391"/>
      <c r="H71" s="391"/>
      <c r="I71" s="391"/>
      <c r="J71" s="391"/>
      <c r="K71" s="391"/>
      <c r="L71" s="391"/>
      <c r="M71" s="391"/>
      <c r="N71" s="391"/>
    </row>
    <row r="72" spans="2:14">
      <c r="B72" s="391"/>
      <c r="C72" s="391"/>
      <c r="D72" s="391"/>
      <c r="E72" s="391"/>
      <c r="F72" s="391"/>
      <c r="G72" s="391"/>
      <c r="H72" s="391"/>
      <c r="I72" s="391"/>
      <c r="J72" s="391"/>
      <c r="K72" s="391"/>
      <c r="L72" s="391"/>
      <c r="M72" s="391"/>
      <c r="N72" s="391"/>
    </row>
    <row r="73" spans="2:14">
      <c r="B73" s="391"/>
      <c r="C73" s="391"/>
      <c r="D73" s="391"/>
      <c r="E73" s="391"/>
      <c r="F73" s="391"/>
      <c r="G73" s="391"/>
      <c r="H73" s="391"/>
      <c r="I73" s="391"/>
      <c r="J73" s="391"/>
      <c r="K73" s="391"/>
      <c r="L73" s="391"/>
      <c r="M73" s="391"/>
      <c r="N73" s="391"/>
    </row>
    <row r="74" spans="2:14">
      <c r="B74" s="391"/>
      <c r="C74" s="391"/>
      <c r="D74" s="391"/>
      <c r="E74" s="391"/>
      <c r="F74" s="391"/>
      <c r="G74" s="391"/>
      <c r="H74" s="391"/>
      <c r="I74" s="391"/>
      <c r="J74" s="391"/>
      <c r="K74" s="391"/>
      <c r="L74" s="391"/>
      <c r="M74" s="391"/>
      <c r="N74" s="391"/>
    </row>
  </sheetData>
  <mergeCells count="8">
    <mergeCell ref="B27:M27"/>
    <mergeCell ref="G4:H4"/>
    <mergeCell ref="J4:M4"/>
    <mergeCell ref="B21:M21"/>
    <mergeCell ref="B23:M23"/>
    <mergeCell ref="B24:M24"/>
    <mergeCell ref="B25:M25"/>
    <mergeCell ref="B26:M26"/>
  </mergeCells>
  <dataValidations count="1">
    <dataValidation type="list" allowBlank="1" showInputMessage="1" showErrorMessage="1" sqref="I5:I19" xr:uid="{A36592C6-01DF-4BA7-A16B-C91C7B8BB880}">
      <formula1>ia_in_considerare_incertitudinea_de_masurare__WIM</formula1>
    </dataValidation>
  </dataValidations>
  <hyperlinks>
    <hyperlink ref="B2" location="Cuprins!A1" display="Cuprins!A1" xr:uid="{EBCB6935-FACD-49C9-9E6A-7AB41B5FE128}"/>
  </hyperlinks>
  <pageMargins left="0.25" right="0.25" top="0.75" bottom="0.90625000000000011" header="0.30000000000000004" footer="0.30000000000000004"/>
  <pageSetup paperSize="9" scale="75" fitToWidth="0" fitToHeight="0" orientation="landscape" r:id="rId1"/>
  <headerFooter>
    <oddHeader>&amp;L&amp;"-,Bold"Chimie si radioactivitate&amp;C&amp;"-,Bold"Matricea de corespondență a regulilor de decizie aplicate 
pentru încercările efectate de către IISPV</oddHeader>
    <oddFooter>&amp;L&amp;8Rez. = Rezultat analiza
"&lt;" = mai mic
"&gt;" = mai mare
"≥" = mai mare s-au egal
"≤" = mai mic sau egal&amp;CCod F4-PG13                                                     Ed I Rev 01 / Data 08.03.2021   &amp;RPag.&amp;P din &amp;N</oddFoot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9B5F35-5373-4481-95DD-7ED3AA3C31CA}">
  <sheetPr>
    <tabColor rgb="FF0000FF"/>
  </sheetPr>
  <dimension ref="A1:O46"/>
  <sheetViews>
    <sheetView view="pageLayout" zoomScaleNormal="100" workbookViewId="0">
      <selection activeCell="C36" sqref="C36"/>
    </sheetView>
  </sheetViews>
  <sheetFormatPr defaultRowHeight="15"/>
  <cols>
    <col min="1" max="1" width="34.85546875" style="26" customWidth="1"/>
    <col min="2" max="2" width="14" style="26" customWidth="1"/>
    <col min="3" max="3" width="16.28515625" style="54" customWidth="1"/>
    <col min="4" max="4" width="16.140625" style="26" customWidth="1"/>
    <col min="5" max="5" width="16.140625" style="205" customWidth="1"/>
    <col min="6" max="6" width="7.85546875" style="26" customWidth="1"/>
    <col min="7" max="7" width="10.42578125" style="26" customWidth="1"/>
    <col min="8" max="8" width="2.85546875" style="26" customWidth="1"/>
    <col min="9" max="9" width="13.140625" style="26" customWidth="1"/>
    <col min="10" max="10" width="12.42578125" style="26" customWidth="1"/>
    <col min="11" max="11" width="13.5703125" style="26" customWidth="1"/>
    <col min="12" max="12" width="10.85546875" style="26" customWidth="1"/>
    <col min="13" max="13" width="12.28515625" style="26" customWidth="1"/>
    <col min="14" max="14" width="9.7109375" style="26" customWidth="1"/>
    <col min="15" max="15" width="3.28515625" style="26" customWidth="1"/>
    <col min="16" max="16" width="6" style="26" customWidth="1"/>
    <col min="17" max="17" width="9.140625" style="26" customWidth="1"/>
    <col min="18" max="16384" width="9.140625" style="26"/>
  </cols>
  <sheetData>
    <row r="1" spans="1:15">
      <c r="A1" s="26" t="s">
        <v>801</v>
      </c>
      <c r="E1" s="26"/>
      <c r="I1" s="239" t="s">
        <v>109</v>
      </c>
      <c r="J1" s="240"/>
      <c r="K1" s="240" t="s">
        <v>110</v>
      </c>
      <c r="L1" s="241" t="s">
        <v>729</v>
      </c>
    </row>
    <row r="2" spans="1:15" ht="16.5" thickBot="1">
      <c r="A2" s="26" t="s">
        <v>112</v>
      </c>
      <c r="B2" s="29" t="s">
        <v>113</v>
      </c>
      <c r="I2" s="30" t="s">
        <v>114</v>
      </c>
      <c r="J2" s="31"/>
      <c r="K2" s="32" t="s">
        <v>115</v>
      </c>
      <c r="L2" s="30"/>
      <c r="N2" s="242"/>
      <c r="O2" s="391"/>
    </row>
    <row r="3" spans="1:15" ht="24.75" thickBot="1">
      <c r="A3" s="33" t="s">
        <v>116</v>
      </c>
      <c r="B3" s="34"/>
      <c r="C3" s="243" t="s">
        <v>117</v>
      </c>
      <c r="D3" s="35"/>
      <c r="E3" s="36"/>
      <c r="F3" s="37"/>
      <c r="G3" s="38"/>
      <c r="H3" s="39"/>
      <c r="I3" s="40" t="s">
        <v>118</v>
      </c>
      <c r="J3" s="39"/>
      <c r="K3" s="39"/>
      <c r="L3" s="39"/>
      <c r="M3" s="39"/>
      <c r="N3" s="41"/>
      <c r="O3" s="391"/>
    </row>
    <row r="4" spans="1:15" ht="69.75" customHeight="1" thickBot="1">
      <c r="A4" s="396" t="s">
        <v>2</v>
      </c>
      <c r="B4" s="396" t="s">
        <v>119</v>
      </c>
      <c r="C4" s="244" t="s">
        <v>120</v>
      </c>
      <c r="D4" s="43" t="s">
        <v>121</v>
      </c>
      <c r="E4" s="43" t="s">
        <v>122</v>
      </c>
      <c r="F4" s="44" t="s">
        <v>123</v>
      </c>
      <c r="G4" s="402" t="s">
        <v>124</v>
      </c>
      <c r="H4" s="402"/>
      <c r="I4" s="396" t="s">
        <v>802</v>
      </c>
      <c r="J4" s="405" t="s">
        <v>126</v>
      </c>
      <c r="K4" s="405"/>
      <c r="L4" s="405"/>
      <c r="M4" s="405"/>
      <c r="N4" s="45" t="s">
        <v>127</v>
      </c>
    </row>
    <row r="5" spans="1:15" ht="66" customHeight="1">
      <c r="A5" s="400" t="s">
        <v>803</v>
      </c>
      <c r="B5" s="245" t="s">
        <v>804</v>
      </c>
      <c r="C5" s="246" t="s">
        <v>805</v>
      </c>
      <c r="D5" s="247" t="s">
        <v>806</v>
      </c>
      <c r="E5" s="248">
        <v>2</v>
      </c>
      <c r="F5" s="249" t="s">
        <v>807</v>
      </c>
      <c r="G5" s="277">
        <v>20.149999999999999</v>
      </c>
      <c r="H5" s="45" t="s">
        <v>133</v>
      </c>
      <c r="I5" s="45" t="s">
        <v>134</v>
      </c>
      <c r="J5" s="45" t="str">
        <f t="shared" ref="J5:J19" si="0">"Rez.≤"&amp;ROUND(E5+(E5)*(G5/100),4)&amp;F5 &amp;" = Conform"</f>
        <v>Rez.≤2,403microg/kg = Conform</v>
      </c>
      <c r="K5" s="45" t="str">
        <f t="shared" ref="K5:K19" si="1">"Rez.&gt;"&amp;ROUND(E5+(E5)*(G5/100),4)&amp;F5&amp;" = Neconform"</f>
        <v>Rez.&gt;2,403microg/kg = Neconform</v>
      </c>
      <c r="L5" s="46" t="s">
        <v>141</v>
      </c>
      <c r="M5" s="45" t="str">
        <f t="shared" ref="M5:M19" si="2">IF(C5="Nu exista","Neaplicabil ptr. ca nu exista limita de specificatie","x")</f>
        <v>x</v>
      </c>
      <c r="N5" s="45"/>
    </row>
    <row r="6" spans="1:15" ht="66" customHeight="1">
      <c r="A6" s="400" t="s">
        <v>808</v>
      </c>
      <c r="B6" s="245" t="s">
        <v>804</v>
      </c>
      <c r="C6" s="47" t="s">
        <v>748</v>
      </c>
      <c r="D6" s="48" t="s">
        <v>806</v>
      </c>
      <c r="E6" s="90" t="s">
        <v>141</v>
      </c>
      <c r="F6" s="249" t="s">
        <v>807</v>
      </c>
      <c r="G6" s="14">
        <v>12.29</v>
      </c>
      <c r="H6" s="45" t="s">
        <v>133</v>
      </c>
      <c r="I6" s="45" t="s">
        <v>142</v>
      </c>
      <c r="J6" s="46" t="s">
        <v>142</v>
      </c>
      <c r="K6" s="46" t="s">
        <v>142</v>
      </c>
      <c r="L6" s="46" t="s">
        <v>142</v>
      </c>
      <c r="M6" s="46" t="str">
        <f t="shared" si="2"/>
        <v>Neaplicabil ptr. ca nu exista limita de specificatie</v>
      </c>
      <c r="N6" s="161"/>
    </row>
    <row r="7" spans="1:15" ht="66" customHeight="1">
      <c r="A7" s="400" t="s">
        <v>809</v>
      </c>
      <c r="B7" s="245" t="s">
        <v>804</v>
      </c>
      <c r="C7" s="47" t="s">
        <v>748</v>
      </c>
      <c r="D7" s="48" t="s">
        <v>806</v>
      </c>
      <c r="E7" s="90" t="s">
        <v>141</v>
      </c>
      <c r="F7" s="249" t="s">
        <v>807</v>
      </c>
      <c r="G7" s="14">
        <v>15.6</v>
      </c>
      <c r="H7" s="45" t="s">
        <v>133</v>
      </c>
      <c r="I7" s="45" t="s">
        <v>142</v>
      </c>
      <c r="J7" s="46" t="s">
        <v>142</v>
      </c>
      <c r="K7" s="46" t="s">
        <v>142</v>
      </c>
      <c r="L7" s="46" t="s">
        <v>142</v>
      </c>
      <c r="M7" s="46" t="str">
        <f t="shared" ref="M7:M8" si="3">IF(C7="Nu exista","Neaplicabil ptr. ca nu exista limita de specificatie","x")</f>
        <v>Neaplicabil ptr. ca nu exista limita de specificatie</v>
      </c>
      <c r="N7" s="161"/>
    </row>
    <row r="8" spans="1:15" ht="66" customHeight="1">
      <c r="A8" s="400" t="s">
        <v>810</v>
      </c>
      <c r="B8" s="245" t="s">
        <v>804</v>
      </c>
      <c r="C8" s="47" t="s">
        <v>748</v>
      </c>
      <c r="D8" s="48" t="s">
        <v>806</v>
      </c>
      <c r="E8" s="90" t="s">
        <v>141</v>
      </c>
      <c r="F8" s="249" t="s">
        <v>807</v>
      </c>
      <c r="G8" s="14">
        <v>12.46</v>
      </c>
      <c r="H8" s="45" t="s">
        <v>133</v>
      </c>
      <c r="I8" s="45" t="s">
        <v>142</v>
      </c>
      <c r="J8" s="46" t="s">
        <v>142</v>
      </c>
      <c r="K8" s="46" t="s">
        <v>142</v>
      </c>
      <c r="L8" s="46" t="s">
        <v>142</v>
      </c>
      <c r="M8" s="46" t="str">
        <f t="shared" si="3"/>
        <v>Neaplicabil ptr. ca nu exista limita de specificatie</v>
      </c>
      <c r="N8" s="161"/>
    </row>
    <row r="9" spans="1:15" ht="66" customHeight="1">
      <c r="A9" s="400" t="s">
        <v>811</v>
      </c>
      <c r="B9" s="245" t="s">
        <v>804</v>
      </c>
      <c r="C9" s="246" t="s">
        <v>805</v>
      </c>
      <c r="D9" s="247" t="s">
        <v>806</v>
      </c>
      <c r="E9" s="248">
        <v>10</v>
      </c>
      <c r="F9" s="249" t="s">
        <v>807</v>
      </c>
      <c r="G9" s="277">
        <v>23.61</v>
      </c>
      <c r="H9" s="45" t="s">
        <v>133</v>
      </c>
      <c r="I9" s="45" t="s">
        <v>134</v>
      </c>
      <c r="J9" s="45" t="str">
        <f t="shared" si="0"/>
        <v>Rez.≤12,361microg/kg = Conform</v>
      </c>
      <c r="K9" s="45" t="str">
        <f t="shared" si="1"/>
        <v>Rez.&gt;12,361microg/kg = Neconform</v>
      </c>
      <c r="L9" s="46" t="s">
        <v>141</v>
      </c>
      <c r="M9" s="45" t="str">
        <f t="shared" si="2"/>
        <v>x</v>
      </c>
      <c r="N9" s="45"/>
    </row>
    <row r="10" spans="1:15" ht="66" customHeight="1" thickBot="1">
      <c r="A10" s="400" t="s">
        <v>803</v>
      </c>
      <c r="B10" s="245" t="s">
        <v>804</v>
      </c>
      <c r="C10" s="246" t="s">
        <v>805</v>
      </c>
      <c r="D10" s="247" t="s">
        <v>812</v>
      </c>
      <c r="E10" s="248">
        <v>6</v>
      </c>
      <c r="F10" s="249" t="s">
        <v>807</v>
      </c>
      <c r="G10" s="277">
        <v>10.66</v>
      </c>
      <c r="H10" s="45" t="s">
        <v>133</v>
      </c>
      <c r="I10" s="45" t="s">
        <v>134</v>
      </c>
      <c r="J10" s="45" t="str">
        <f t="shared" ref="J10:J14" si="4">"Rez.≤"&amp;ROUND(E10+(E10)*(G10/100),4)&amp;F10 &amp;" = Conform"</f>
        <v>Rez.≤6,6396microg/kg = Conform</v>
      </c>
      <c r="K10" s="45" t="str">
        <f t="shared" ref="K10:K14" si="5">"Rez.&gt;"&amp;ROUND(E10+(E10)*(G10/100),4)&amp;F10&amp;" = Neconform"</f>
        <v>Rez.&gt;6,6396microg/kg = Neconform</v>
      </c>
      <c r="L10" s="46" t="s">
        <v>141</v>
      </c>
      <c r="M10" s="45" t="str">
        <f t="shared" ref="M10:M14" si="6">IF(C10="Nu exista","Neaplicabil ptr. ca nu exista limita de specificatie","x")</f>
        <v>x</v>
      </c>
      <c r="N10" s="45"/>
    </row>
    <row r="11" spans="1:15" ht="57.75" customHeight="1" thickBot="1">
      <c r="A11" s="400" t="s">
        <v>808</v>
      </c>
      <c r="B11" s="245" t="s">
        <v>804</v>
      </c>
      <c r="C11" s="47" t="s">
        <v>748</v>
      </c>
      <c r="D11" s="247" t="s">
        <v>812</v>
      </c>
      <c r="E11" s="90" t="s">
        <v>141</v>
      </c>
      <c r="F11" s="249" t="s">
        <v>807</v>
      </c>
      <c r="G11" s="14">
        <v>13.64</v>
      </c>
      <c r="H11" s="45" t="s">
        <v>133</v>
      </c>
      <c r="I11" s="45" t="s">
        <v>142</v>
      </c>
      <c r="J11" s="46" t="s">
        <v>142</v>
      </c>
      <c r="K11" s="46" t="s">
        <v>142</v>
      </c>
      <c r="L11" s="46" t="s">
        <v>142</v>
      </c>
      <c r="M11" s="46" t="str">
        <f t="shared" si="6"/>
        <v>Neaplicabil ptr. ca nu exista limita de specificatie</v>
      </c>
      <c r="N11" s="161"/>
    </row>
    <row r="12" spans="1:15" ht="60" customHeight="1" thickBot="1">
      <c r="A12" s="400" t="s">
        <v>809</v>
      </c>
      <c r="B12" s="245" t="s">
        <v>804</v>
      </c>
      <c r="C12" s="47" t="s">
        <v>748</v>
      </c>
      <c r="D12" s="247" t="s">
        <v>812</v>
      </c>
      <c r="E12" s="90" t="s">
        <v>141</v>
      </c>
      <c r="F12" s="249" t="s">
        <v>807</v>
      </c>
      <c r="G12" s="14">
        <v>14.46</v>
      </c>
      <c r="H12" s="45" t="s">
        <v>133</v>
      </c>
      <c r="I12" s="45" t="s">
        <v>142</v>
      </c>
      <c r="J12" s="46" t="s">
        <v>142</v>
      </c>
      <c r="K12" s="46" t="s">
        <v>142</v>
      </c>
      <c r="L12" s="46" t="s">
        <v>142</v>
      </c>
      <c r="M12" s="46" t="str">
        <f t="shared" si="6"/>
        <v>Neaplicabil ptr. ca nu exista limita de specificatie</v>
      </c>
      <c r="N12" s="161"/>
    </row>
    <row r="13" spans="1:15" ht="60" customHeight="1" thickBot="1">
      <c r="A13" s="400" t="s">
        <v>810</v>
      </c>
      <c r="B13" s="245" t="s">
        <v>804</v>
      </c>
      <c r="C13" s="47" t="s">
        <v>748</v>
      </c>
      <c r="D13" s="247" t="s">
        <v>812</v>
      </c>
      <c r="E13" s="90" t="s">
        <v>141</v>
      </c>
      <c r="F13" s="249" t="s">
        <v>807</v>
      </c>
      <c r="G13" s="14">
        <v>13.73</v>
      </c>
      <c r="H13" s="45" t="s">
        <v>133</v>
      </c>
      <c r="I13" s="45" t="s">
        <v>142</v>
      </c>
      <c r="J13" s="46" t="s">
        <v>142</v>
      </c>
      <c r="K13" s="46" t="s">
        <v>142</v>
      </c>
      <c r="L13" s="46" t="s">
        <v>142</v>
      </c>
      <c r="M13" s="46" t="str">
        <f t="shared" si="6"/>
        <v>Neaplicabil ptr. ca nu exista limita de specificatie</v>
      </c>
      <c r="N13" s="161"/>
    </row>
    <row r="14" spans="1:15" ht="69" customHeight="1" thickBot="1">
      <c r="A14" s="400" t="s">
        <v>811</v>
      </c>
      <c r="B14" s="245" t="s">
        <v>804</v>
      </c>
      <c r="C14" s="246" t="s">
        <v>805</v>
      </c>
      <c r="D14" s="247" t="s">
        <v>812</v>
      </c>
      <c r="E14" s="248">
        <v>35</v>
      </c>
      <c r="F14" s="249" t="s">
        <v>807</v>
      </c>
      <c r="G14" s="277">
        <v>26.75</v>
      </c>
      <c r="H14" s="45" t="s">
        <v>133</v>
      </c>
      <c r="I14" s="45" t="s">
        <v>134</v>
      </c>
      <c r="J14" s="45" t="str">
        <f t="shared" si="4"/>
        <v>Rez.≤44,3625microg/kg = Conform</v>
      </c>
      <c r="K14" s="45" t="str">
        <f t="shared" si="5"/>
        <v>Rez.&gt;44,3625microg/kg = Neconform</v>
      </c>
      <c r="L14" s="46" t="s">
        <v>141</v>
      </c>
      <c r="M14" s="45" t="str">
        <f t="shared" si="6"/>
        <v>x</v>
      </c>
      <c r="N14" s="45"/>
    </row>
    <row r="15" spans="1:15" ht="54.75" customHeight="1" thickBot="1">
      <c r="A15" s="400" t="s">
        <v>803</v>
      </c>
      <c r="B15" s="245" t="s">
        <v>804</v>
      </c>
      <c r="C15" s="246" t="s">
        <v>805</v>
      </c>
      <c r="D15" s="247" t="s">
        <v>813</v>
      </c>
      <c r="E15" s="248">
        <v>5</v>
      </c>
      <c r="F15" s="249" t="s">
        <v>807</v>
      </c>
      <c r="G15" s="277">
        <v>10.66</v>
      </c>
      <c r="H15" s="45"/>
      <c r="I15" s="46"/>
      <c r="J15" s="45" t="str">
        <f t="shared" si="0"/>
        <v>Rez.≤5,533microg/kg = Conform</v>
      </c>
      <c r="K15" s="45" t="str">
        <f t="shared" si="1"/>
        <v>Rez.&gt;5,533microg/kg = Neconform</v>
      </c>
      <c r="L15" s="46" t="s">
        <v>141</v>
      </c>
      <c r="M15" s="45" t="str">
        <f t="shared" si="2"/>
        <v>x</v>
      </c>
      <c r="N15" s="45"/>
    </row>
    <row r="16" spans="1:15" ht="57" customHeight="1" thickBot="1">
      <c r="A16" s="400" t="s">
        <v>808</v>
      </c>
      <c r="B16" s="245" t="s">
        <v>804</v>
      </c>
      <c r="C16" s="47" t="s">
        <v>748</v>
      </c>
      <c r="D16" s="247" t="s">
        <v>813</v>
      </c>
      <c r="E16" s="90" t="s">
        <v>141</v>
      </c>
      <c r="F16" s="249" t="s">
        <v>807</v>
      </c>
      <c r="G16" s="14">
        <v>13.64</v>
      </c>
      <c r="H16" s="45" t="s">
        <v>133</v>
      </c>
      <c r="I16" s="45" t="s">
        <v>142</v>
      </c>
      <c r="J16" s="46" t="s">
        <v>142</v>
      </c>
      <c r="K16" s="46" t="s">
        <v>142</v>
      </c>
      <c r="L16" s="46" t="s">
        <v>142</v>
      </c>
      <c r="M16" s="46" t="str">
        <f t="shared" si="2"/>
        <v>Neaplicabil ptr. ca nu exista limita de specificatie</v>
      </c>
      <c r="N16" s="161"/>
    </row>
    <row r="17" spans="1:14" ht="60" customHeight="1" thickBot="1">
      <c r="A17" s="400" t="s">
        <v>809</v>
      </c>
      <c r="B17" s="245" t="s">
        <v>804</v>
      </c>
      <c r="C17" s="47" t="s">
        <v>748</v>
      </c>
      <c r="D17" s="247" t="s">
        <v>813</v>
      </c>
      <c r="E17" s="90" t="s">
        <v>141</v>
      </c>
      <c r="F17" s="249" t="s">
        <v>807</v>
      </c>
      <c r="G17" s="14">
        <v>14.46</v>
      </c>
      <c r="H17" s="45" t="s">
        <v>133</v>
      </c>
      <c r="I17" s="45" t="s">
        <v>142</v>
      </c>
      <c r="J17" s="46" t="s">
        <v>142</v>
      </c>
      <c r="K17" s="46" t="s">
        <v>142</v>
      </c>
      <c r="L17" s="46" t="s">
        <v>142</v>
      </c>
      <c r="M17" s="46" t="str">
        <f t="shared" si="2"/>
        <v>Neaplicabil ptr. ca nu exista limita de specificatie</v>
      </c>
      <c r="N17" s="161"/>
    </row>
    <row r="18" spans="1:14" ht="63" customHeight="1" thickBot="1">
      <c r="A18" s="400" t="s">
        <v>810</v>
      </c>
      <c r="B18" s="245" t="s">
        <v>804</v>
      </c>
      <c r="C18" s="47" t="s">
        <v>748</v>
      </c>
      <c r="D18" s="247" t="s">
        <v>813</v>
      </c>
      <c r="E18" s="90" t="s">
        <v>141</v>
      </c>
      <c r="F18" s="249" t="s">
        <v>807</v>
      </c>
      <c r="G18" s="14">
        <v>13.73</v>
      </c>
      <c r="H18" s="45" t="s">
        <v>133</v>
      </c>
      <c r="I18" s="45" t="s">
        <v>142</v>
      </c>
      <c r="J18" s="46" t="s">
        <v>142</v>
      </c>
      <c r="K18" s="46" t="s">
        <v>142</v>
      </c>
      <c r="L18" s="46" t="s">
        <v>142</v>
      </c>
      <c r="M18" s="46" t="str">
        <f t="shared" si="2"/>
        <v>Neaplicabil ptr. ca nu exista limita de specificatie</v>
      </c>
      <c r="N18" s="161"/>
    </row>
    <row r="19" spans="1:14" ht="81" customHeight="1">
      <c r="A19" s="400" t="s">
        <v>811</v>
      </c>
      <c r="B19" s="245" t="s">
        <v>804</v>
      </c>
      <c r="C19" s="246" t="s">
        <v>805</v>
      </c>
      <c r="D19" s="247" t="s">
        <v>813</v>
      </c>
      <c r="E19" s="248">
        <v>30</v>
      </c>
      <c r="F19" s="249" t="s">
        <v>807</v>
      </c>
      <c r="G19" s="277">
        <v>26.75</v>
      </c>
      <c r="H19" s="45" t="s">
        <v>133</v>
      </c>
      <c r="I19" s="46"/>
      <c r="J19" s="45" t="str">
        <f t="shared" si="0"/>
        <v>Rez.≤38,025microg/kg = Conform</v>
      </c>
      <c r="K19" s="45" t="str">
        <f t="shared" si="1"/>
        <v>Rez.&gt;38,025microg/kg = Neconform</v>
      </c>
      <c r="L19" s="46" t="s">
        <v>141</v>
      </c>
      <c r="M19" s="45" t="str">
        <f t="shared" si="2"/>
        <v>x</v>
      </c>
      <c r="N19" s="45"/>
    </row>
    <row r="20" spans="1:14" ht="69.75" customHeight="1">
      <c r="A20" s="400" t="s">
        <v>803</v>
      </c>
      <c r="B20" s="245" t="s">
        <v>804</v>
      </c>
      <c r="C20" s="246" t="s">
        <v>805</v>
      </c>
      <c r="D20" s="247" t="s">
        <v>814</v>
      </c>
      <c r="E20" s="248">
        <v>2</v>
      </c>
      <c r="F20" s="249" t="s">
        <v>807</v>
      </c>
      <c r="G20" s="277">
        <v>9.24</v>
      </c>
      <c r="H20" s="45"/>
      <c r="I20" s="46"/>
      <c r="J20" s="45" t="str">
        <f t="shared" ref="J20" si="7">"Rez.≤"&amp;ROUND(E20+(E20)*(G20/100),4)&amp;F20 &amp;" = Conform"</f>
        <v>Rez.≤2,1848microg/kg = Conform</v>
      </c>
      <c r="K20" s="45" t="str">
        <f t="shared" ref="K20" si="8">"Rez.&gt;"&amp;ROUND(E20+(E20)*(G20/100),4)&amp;F20&amp;" = Neconform"</f>
        <v>Rez.&gt;2,1848microg/kg = Neconform</v>
      </c>
      <c r="L20" s="46" t="s">
        <v>141</v>
      </c>
      <c r="M20" s="45" t="str">
        <f t="shared" ref="M20:M23" si="9">IF(C20="Nu exista","Neaplicabil ptr. ca nu exista limita de specificatie","x")</f>
        <v>x</v>
      </c>
      <c r="N20" s="45"/>
    </row>
    <row r="21" spans="1:14" ht="65.25" customHeight="1">
      <c r="A21" s="400" t="s">
        <v>808</v>
      </c>
      <c r="B21" s="245" t="s">
        <v>804</v>
      </c>
      <c r="C21" s="47" t="s">
        <v>748</v>
      </c>
      <c r="D21" s="247" t="s">
        <v>814</v>
      </c>
      <c r="E21" s="90" t="s">
        <v>141</v>
      </c>
      <c r="F21" s="249" t="s">
        <v>807</v>
      </c>
      <c r="G21" s="14">
        <v>11.66</v>
      </c>
      <c r="H21" s="45" t="s">
        <v>133</v>
      </c>
      <c r="I21" s="45" t="s">
        <v>142</v>
      </c>
      <c r="J21" s="46" t="s">
        <v>142</v>
      </c>
      <c r="K21" s="46" t="s">
        <v>142</v>
      </c>
      <c r="L21" s="46" t="s">
        <v>142</v>
      </c>
      <c r="M21" s="46" t="str">
        <f t="shared" si="9"/>
        <v>Neaplicabil ptr. ca nu exista limita de specificatie</v>
      </c>
      <c r="N21" s="161"/>
    </row>
    <row r="22" spans="1:14" ht="59.25" customHeight="1">
      <c r="A22" s="400" t="s">
        <v>809</v>
      </c>
      <c r="B22" s="245" t="s">
        <v>804</v>
      </c>
      <c r="C22" s="47" t="s">
        <v>748</v>
      </c>
      <c r="D22" s="247" t="s">
        <v>814</v>
      </c>
      <c r="E22" s="90" t="s">
        <v>141</v>
      </c>
      <c r="F22" s="249" t="s">
        <v>807</v>
      </c>
      <c r="G22" s="14">
        <v>8.8000000000000007</v>
      </c>
      <c r="H22" s="45" t="s">
        <v>133</v>
      </c>
      <c r="I22" s="45" t="s">
        <v>142</v>
      </c>
      <c r="J22" s="46" t="s">
        <v>142</v>
      </c>
      <c r="K22" s="46" t="s">
        <v>142</v>
      </c>
      <c r="L22" s="46" t="s">
        <v>142</v>
      </c>
      <c r="M22" s="46" t="str">
        <f t="shared" si="9"/>
        <v>Neaplicabil ptr. ca nu exista limita de specificatie</v>
      </c>
      <c r="N22" s="161"/>
    </row>
    <row r="23" spans="1:14" ht="55.5" customHeight="1">
      <c r="A23" s="400" t="s">
        <v>810</v>
      </c>
      <c r="B23" s="245" t="s">
        <v>804</v>
      </c>
      <c r="C23" s="47" t="s">
        <v>748</v>
      </c>
      <c r="D23" s="247" t="s">
        <v>814</v>
      </c>
      <c r="E23" s="90" t="s">
        <v>141</v>
      </c>
      <c r="F23" s="249" t="s">
        <v>807</v>
      </c>
      <c r="G23" s="14">
        <v>12.67</v>
      </c>
      <c r="H23" s="45" t="s">
        <v>133</v>
      </c>
      <c r="I23" s="45" t="s">
        <v>142</v>
      </c>
      <c r="J23" s="46" t="s">
        <v>142</v>
      </c>
      <c r="K23" s="46" t="s">
        <v>142</v>
      </c>
      <c r="L23" s="46" t="s">
        <v>142</v>
      </c>
      <c r="M23" s="46" t="str">
        <f t="shared" si="9"/>
        <v>Neaplicabil ptr. ca nu exista limita de specificatie</v>
      </c>
      <c r="N23" s="161"/>
    </row>
    <row r="24" spans="1:14" ht="55.5" customHeight="1">
      <c r="A24" s="400" t="s">
        <v>811</v>
      </c>
      <c r="B24" s="245" t="s">
        <v>804</v>
      </c>
      <c r="C24" s="246" t="s">
        <v>805</v>
      </c>
      <c r="D24" s="247" t="s">
        <v>814</v>
      </c>
      <c r="E24" s="248">
        <v>12</v>
      </c>
      <c r="F24" s="249" t="s">
        <v>807</v>
      </c>
      <c r="G24" s="277">
        <v>10.93</v>
      </c>
      <c r="H24" s="45" t="s">
        <v>133</v>
      </c>
      <c r="I24" s="46"/>
      <c r="J24" s="45" t="str">
        <f t="shared" ref="J24:J25" si="10">"Rez.≤"&amp;ROUND(E24+(E24)*(G24/100),4)&amp;F24 &amp;" = Conform"</f>
        <v>Rez.≤13,3116microg/kg = Conform</v>
      </c>
      <c r="K24" s="45" t="str">
        <f t="shared" ref="K24:K25" si="11">"Rez.&gt;"&amp;ROUND(E24+(E24)*(G24/100),4)&amp;F24&amp;" = Neconform"</f>
        <v>Rez.&gt;13,3116microg/kg = Neconform</v>
      </c>
      <c r="L24" s="46" t="s">
        <v>141</v>
      </c>
      <c r="M24" s="45" t="str">
        <f t="shared" ref="M24:M28" si="12">IF(C24="Nu exista","Neaplicabil ptr. ca nu exista limita de specificatie","x")</f>
        <v>x</v>
      </c>
      <c r="N24" s="45"/>
    </row>
    <row r="25" spans="1:14" ht="55.5" customHeight="1">
      <c r="A25" s="400" t="s">
        <v>803</v>
      </c>
      <c r="B25" s="245" t="s">
        <v>804</v>
      </c>
      <c r="C25" s="246" t="s">
        <v>805</v>
      </c>
      <c r="D25" s="247" t="s">
        <v>815</v>
      </c>
      <c r="E25" s="248">
        <v>2</v>
      </c>
      <c r="F25" s="249" t="s">
        <v>807</v>
      </c>
      <c r="G25" s="277">
        <v>15.64</v>
      </c>
      <c r="H25" s="45"/>
      <c r="I25" s="46"/>
      <c r="J25" s="45" t="str">
        <f t="shared" si="10"/>
        <v>Rez.≤2,3128microg/kg = Conform</v>
      </c>
      <c r="K25" s="45" t="str">
        <f t="shared" si="11"/>
        <v>Rez.&gt;2,3128microg/kg = Neconform</v>
      </c>
      <c r="L25" s="46" t="s">
        <v>141</v>
      </c>
      <c r="M25" s="45" t="str">
        <f t="shared" si="12"/>
        <v>x</v>
      </c>
      <c r="N25" s="45"/>
    </row>
    <row r="26" spans="1:14" ht="55.5" customHeight="1">
      <c r="A26" s="400" t="s">
        <v>808</v>
      </c>
      <c r="B26" s="245" t="s">
        <v>804</v>
      </c>
      <c r="C26" s="47" t="s">
        <v>748</v>
      </c>
      <c r="D26" s="247" t="s">
        <v>815</v>
      </c>
      <c r="E26" s="90" t="s">
        <v>141</v>
      </c>
      <c r="F26" s="249" t="s">
        <v>807</v>
      </c>
      <c r="G26" s="14">
        <v>12.28</v>
      </c>
      <c r="H26" s="45" t="s">
        <v>133</v>
      </c>
      <c r="I26" s="45" t="s">
        <v>142</v>
      </c>
      <c r="J26" s="46" t="s">
        <v>142</v>
      </c>
      <c r="K26" s="46" t="s">
        <v>142</v>
      </c>
      <c r="L26" s="46" t="s">
        <v>142</v>
      </c>
      <c r="M26" s="46" t="str">
        <f t="shared" si="12"/>
        <v>Neaplicabil ptr. ca nu exista limita de specificatie</v>
      </c>
      <c r="N26" s="161"/>
    </row>
    <row r="27" spans="1:14" ht="55.5" customHeight="1">
      <c r="A27" s="400" t="s">
        <v>816</v>
      </c>
      <c r="B27" s="245" t="s">
        <v>804</v>
      </c>
      <c r="C27" s="47" t="s">
        <v>748</v>
      </c>
      <c r="D27" s="247" t="s">
        <v>815</v>
      </c>
      <c r="E27" s="90" t="s">
        <v>141</v>
      </c>
      <c r="F27" s="249" t="s">
        <v>807</v>
      </c>
      <c r="G27" s="14">
        <v>8.92</v>
      </c>
      <c r="H27" s="45" t="s">
        <v>133</v>
      </c>
      <c r="I27" s="45" t="s">
        <v>142</v>
      </c>
      <c r="J27" s="46" t="s">
        <v>142</v>
      </c>
      <c r="K27" s="46" t="s">
        <v>142</v>
      </c>
      <c r="L27" s="46" t="s">
        <v>142</v>
      </c>
      <c r="M27" s="46" t="str">
        <f t="shared" si="12"/>
        <v>Neaplicabil ptr. ca nu exista limita de specificatie</v>
      </c>
      <c r="N27" s="161"/>
    </row>
    <row r="28" spans="1:14" ht="61.5" customHeight="1">
      <c r="A28" s="400" t="s">
        <v>817</v>
      </c>
      <c r="B28" s="245" t="s">
        <v>804</v>
      </c>
      <c r="C28" s="47" t="s">
        <v>748</v>
      </c>
      <c r="D28" s="247" t="s">
        <v>815</v>
      </c>
      <c r="E28" s="90" t="s">
        <v>141</v>
      </c>
      <c r="F28" s="249" t="s">
        <v>807</v>
      </c>
      <c r="G28" s="14">
        <v>28.61</v>
      </c>
      <c r="H28" s="45" t="s">
        <v>133</v>
      </c>
      <c r="I28" s="45" t="s">
        <v>142</v>
      </c>
      <c r="J28" s="46" t="s">
        <v>142</v>
      </c>
      <c r="K28" s="46" t="s">
        <v>142</v>
      </c>
      <c r="L28" s="46" t="s">
        <v>142</v>
      </c>
      <c r="M28" s="46" t="str">
        <f t="shared" si="12"/>
        <v>Neaplicabil ptr. ca nu exista limita de specificatie</v>
      </c>
      <c r="N28" s="161"/>
    </row>
    <row r="29" spans="1:14" ht="81.75" customHeight="1">
      <c r="A29" s="400" t="s">
        <v>818</v>
      </c>
      <c r="B29" s="245" t="s">
        <v>804</v>
      </c>
      <c r="C29" s="246" t="s">
        <v>805</v>
      </c>
      <c r="D29" s="247" t="s">
        <v>815</v>
      </c>
      <c r="E29" s="248">
        <v>12</v>
      </c>
      <c r="F29" s="249" t="s">
        <v>807</v>
      </c>
      <c r="G29" s="277">
        <v>18.72</v>
      </c>
      <c r="H29" s="45" t="s">
        <v>133</v>
      </c>
      <c r="I29" s="46"/>
      <c r="J29" s="45" t="str">
        <f t="shared" ref="J29:J30" si="13">"Rez.≤"&amp;ROUND(E29+(E29)*(G29/100),4)&amp;F29 &amp;" = Conform"</f>
        <v>Rez.≤14,2464microg/kg = Conform</v>
      </c>
      <c r="K29" s="45" t="str">
        <f t="shared" ref="K29:K30" si="14">"Rez.&gt;"&amp;ROUND(E29+(E29)*(G29/100),4)&amp;F29&amp;" = Neconform"</f>
        <v>Rez.&gt;14,2464microg/kg = Neconform</v>
      </c>
      <c r="L29" s="46" t="s">
        <v>141</v>
      </c>
      <c r="M29" s="45" t="str">
        <f t="shared" ref="M29:M33" si="15">IF(C29="Nu exista","Neaplicabil ptr. ca nu exista limita de specificatie","x")</f>
        <v>x</v>
      </c>
      <c r="N29" s="45"/>
    </row>
    <row r="30" spans="1:14" ht="55.5" customHeight="1">
      <c r="A30" s="400" t="s">
        <v>819</v>
      </c>
      <c r="B30" s="245" t="s">
        <v>804</v>
      </c>
      <c r="C30" s="246" t="s">
        <v>805</v>
      </c>
      <c r="D30" s="247" t="s">
        <v>820</v>
      </c>
      <c r="E30" s="248">
        <v>5</v>
      </c>
      <c r="F30" s="249" t="s">
        <v>821</v>
      </c>
      <c r="G30" s="277">
        <v>20.55</v>
      </c>
      <c r="H30" s="45"/>
      <c r="I30" s="46"/>
      <c r="J30" s="45" t="str">
        <f t="shared" si="13"/>
        <v>Rez.≤6,0275microg/kg grasime = Conform</v>
      </c>
      <c r="K30" s="45" t="str">
        <f t="shared" si="14"/>
        <v>Rez.&gt;6,0275microg/kg grasime = Neconform</v>
      </c>
      <c r="L30" s="46" t="s">
        <v>141</v>
      </c>
      <c r="M30" s="45" t="str">
        <f t="shared" si="15"/>
        <v>x</v>
      </c>
      <c r="N30" s="45"/>
    </row>
    <row r="31" spans="1:14" ht="55.5" customHeight="1">
      <c r="A31" s="400" t="s">
        <v>822</v>
      </c>
      <c r="B31" s="245" t="s">
        <v>804</v>
      </c>
      <c r="C31" s="47" t="s">
        <v>748</v>
      </c>
      <c r="D31" s="247" t="s">
        <v>820</v>
      </c>
      <c r="E31" s="90" t="s">
        <v>141</v>
      </c>
      <c r="F31" s="249" t="s">
        <v>807</v>
      </c>
      <c r="G31" s="14">
        <v>8.49</v>
      </c>
      <c r="H31" s="45" t="s">
        <v>133</v>
      </c>
      <c r="I31" s="45" t="s">
        <v>142</v>
      </c>
      <c r="J31" s="46" t="s">
        <v>142</v>
      </c>
      <c r="K31" s="46" t="s">
        <v>142</v>
      </c>
      <c r="L31" s="46" t="s">
        <v>142</v>
      </c>
      <c r="M31" s="46" t="str">
        <f t="shared" si="15"/>
        <v>Neaplicabil ptr. ca nu exista limita de specificatie</v>
      </c>
      <c r="N31" s="161"/>
    </row>
    <row r="32" spans="1:14" ht="55.5" customHeight="1">
      <c r="A32" s="400" t="s">
        <v>809</v>
      </c>
      <c r="B32" s="245" t="s">
        <v>804</v>
      </c>
      <c r="C32" s="47" t="s">
        <v>748</v>
      </c>
      <c r="D32" s="247" t="s">
        <v>820</v>
      </c>
      <c r="E32" s="90" t="s">
        <v>141</v>
      </c>
      <c r="F32" s="249" t="s">
        <v>807</v>
      </c>
      <c r="G32" s="14">
        <v>18.47</v>
      </c>
      <c r="H32" s="45" t="s">
        <v>133</v>
      </c>
      <c r="I32" s="45" t="s">
        <v>142</v>
      </c>
      <c r="J32" s="46" t="s">
        <v>142</v>
      </c>
      <c r="K32" s="46" t="s">
        <v>142</v>
      </c>
      <c r="L32" s="46" t="s">
        <v>142</v>
      </c>
      <c r="M32" s="46" t="str">
        <f t="shared" si="15"/>
        <v>Neaplicabil ptr. ca nu exista limita de specificatie</v>
      </c>
      <c r="N32" s="161"/>
    </row>
    <row r="33" spans="1:15" ht="55.5" customHeight="1">
      <c r="A33" s="400" t="s">
        <v>810</v>
      </c>
      <c r="B33" s="245" t="s">
        <v>804</v>
      </c>
      <c r="C33" s="47" t="s">
        <v>748</v>
      </c>
      <c r="D33" s="247" t="s">
        <v>820</v>
      </c>
      <c r="E33" s="90" t="s">
        <v>141</v>
      </c>
      <c r="F33" s="249" t="s">
        <v>807</v>
      </c>
      <c r="G33" s="14">
        <v>9.8000000000000007</v>
      </c>
      <c r="H33" s="45" t="s">
        <v>133</v>
      </c>
      <c r="I33" s="45" t="s">
        <v>142</v>
      </c>
      <c r="J33" s="46" t="s">
        <v>142</v>
      </c>
      <c r="K33" s="46" t="s">
        <v>142</v>
      </c>
      <c r="L33" s="46" t="s">
        <v>142</v>
      </c>
      <c r="M33" s="46" t="str">
        <f t="shared" si="15"/>
        <v>Neaplicabil ptr. ca nu exista limita de specificatie</v>
      </c>
      <c r="N33" s="161"/>
    </row>
    <row r="34" spans="1:15" ht="81" customHeight="1">
      <c r="A34" s="400" t="s">
        <v>818</v>
      </c>
      <c r="B34" s="245" t="s">
        <v>804</v>
      </c>
      <c r="C34" s="246" t="s">
        <v>805</v>
      </c>
      <c r="D34" s="247" t="s">
        <v>820</v>
      </c>
      <c r="E34" s="248">
        <v>30</v>
      </c>
      <c r="F34" s="249" t="s">
        <v>821</v>
      </c>
      <c r="G34" s="277">
        <v>15.66</v>
      </c>
      <c r="H34" s="45" t="s">
        <v>133</v>
      </c>
      <c r="I34" s="46"/>
      <c r="J34" s="45" t="str">
        <f t="shared" ref="J34:J35" si="16">"Rez.≤"&amp;ROUND(E34+(E34)*(G34/100),4)&amp;F34 &amp;" = Conform"</f>
        <v>Rez.≤34,698microg/kg grasime = Conform</v>
      </c>
      <c r="K34" s="45" t="str">
        <f t="shared" ref="K34:K35" si="17">"Rez.&gt;"&amp;ROUND(E34+(E34)*(G34/100),4)&amp;F34&amp;" = Neconform"</f>
        <v>Rez.&gt;34,698microg/kg grasime = Neconform</v>
      </c>
      <c r="L34" s="46" t="s">
        <v>141</v>
      </c>
      <c r="M34" s="45" t="str">
        <f t="shared" ref="M34:M38" si="18">IF(C34="Nu exista","Neaplicabil ptr. ca nu exista limita de specificatie","x")</f>
        <v>x</v>
      </c>
      <c r="N34" s="45"/>
    </row>
    <row r="35" spans="1:15" ht="49.5" customHeight="1">
      <c r="A35" s="400" t="s">
        <v>819</v>
      </c>
      <c r="B35" s="245" t="s">
        <v>804</v>
      </c>
      <c r="C35" s="246" t="s">
        <v>805</v>
      </c>
      <c r="D35" s="247" t="s">
        <v>823</v>
      </c>
      <c r="E35" s="248">
        <v>10</v>
      </c>
      <c r="F35" s="249" t="s">
        <v>824</v>
      </c>
      <c r="G35" s="277">
        <v>20.59</v>
      </c>
      <c r="H35" s="45"/>
      <c r="I35" s="46"/>
      <c r="J35" s="45" t="str">
        <f t="shared" si="16"/>
        <v>Rez.≤12,059microg/kg  = Conform</v>
      </c>
      <c r="K35" s="45" t="str">
        <f t="shared" si="17"/>
        <v>Rez.&gt;12,059microg/kg  = Neconform</v>
      </c>
      <c r="L35" s="46" t="s">
        <v>141</v>
      </c>
      <c r="M35" s="45" t="str">
        <f t="shared" si="18"/>
        <v>x</v>
      </c>
      <c r="N35" s="45"/>
    </row>
    <row r="36" spans="1:15" ht="57" customHeight="1">
      <c r="A36" s="400" t="s">
        <v>822</v>
      </c>
      <c r="B36" s="245" t="s">
        <v>804</v>
      </c>
      <c r="C36" s="47" t="s">
        <v>748</v>
      </c>
      <c r="D36" s="247" t="s">
        <v>823</v>
      </c>
      <c r="E36" s="90" t="s">
        <v>141</v>
      </c>
      <c r="F36" s="249" t="s">
        <v>807</v>
      </c>
      <c r="G36" s="14">
        <v>28.36</v>
      </c>
      <c r="H36" s="45" t="s">
        <v>133</v>
      </c>
      <c r="I36" s="45" t="s">
        <v>142</v>
      </c>
      <c r="J36" s="46" t="s">
        <v>142</v>
      </c>
      <c r="K36" s="46" t="s">
        <v>142</v>
      </c>
      <c r="L36" s="46" t="s">
        <v>142</v>
      </c>
      <c r="M36" s="46" t="str">
        <f t="shared" si="18"/>
        <v>Neaplicabil ptr. ca nu exista limita de specificatie</v>
      </c>
      <c r="N36" s="161"/>
    </row>
    <row r="37" spans="1:15" ht="55.5" customHeight="1">
      <c r="A37" s="400" t="s">
        <v>816</v>
      </c>
      <c r="B37" s="245" t="s">
        <v>804</v>
      </c>
      <c r="C37" s="47" t="s">
        <v>748</v>
      </c>
      <c r="D37" s="247" t="s">
        <v>823</v>
      </c>
      <c r="E37" s="90" t="s">
        <v>141</v>
      </c>
      <c r="F37" s="249" t="s">
        <v>807</v>
      </c>
      <c r="G37" s="14">
        <v>17.57</v>
      </c>
      <c r="H37" s="45" t="s">
        <v>133</v>
      </c>
      <c r="I37" s="45" t="s">
        <v>142</v>
      </c>
      <c r="J37" s="46" t="s">
        <v>142</v>
      </c>
      <c r="K37" s="46" t="s">
        <v>142</v>
      </c>
      <c r="L37" s="46" t="s">
        <v>142</v>
      </c>
      <c r="M37" s="46" t="str">
        <f t="shared" si="18"/>
        <v>Neaplicabil ptr. ca nu exista limita de specificatie</v>
      </c>
      <c r="N37" s="161"/>
    </row>
    <row r="38" spans="1:15" ht="55.5" customHeight="1">
      <c r="A38" s="400" t="s">
        <v>817</v>
      </c>
      <c r="B38" s="245" t="s">
        <v>804</v>
      </c>
      <c r="C38" s="47" t="s">
        <v>748</v>
      </c>
      <c r="D38" s="247" t="s">
        <v>823</v>
      </c>
      <c r="E38" s="90" t="s">
        <v>141</v>
      </c>
      <c r="F38" s="249" t="s">
        <v>807</v>
      </c>
      <c r="G38" s="14">
        <v>28.05</v>
      </c>
      <c r="H38" s="45" t="s">
        <v>133</v>
      </c>
      <c r="I38" s="45" t="s">
        <v>142</v>
      </c>
      <c r="J38" s="46" t="s">
        <v>142</v>
      </c>
      <c r="K38" s="46" t="s">
        <v>142</v>
      </c>
      <c r="L38" s="46" t="s">
        <v>142</v>
      </c>
      <c r="M38" s="46" t="str">
        <f t="shared" si="18"/>
        <v>Neaplicabil ptr. ca nu exista limita de specificatie</v>
      </c>
      <c r="N38" s="161"/>
    </row>
    <row r="39" spans="1:15" ht="75.75" customHeight="1">
      <c r="A39" s="400" t="s">
        <v>818</v>
      </c>
      <c r="B39" s="245" t="s">
        <v>804</v>
      </c>
      <c r="C39" s="246" t="s">
        <v>805</v>
      </c>
      <c r="D39" s="247" t="s">
        <v>823</v>
      </c>
      <c r="E39" s="248">
        <v>50</v>
      </c>
      <c r="F39" s="249" t="s">
        <v>824</v>
      </c>
      <c r="G39" s="277">
        <v>26.27</v>
      </c>
      <c r="H39" s="45" t="s">
        <v>133</v>
      </c>
      <c r="I39" s="46"/>
      <c r="J39" s="45" t="str">
        <f t="shared" ref="J39" si="19">"Rez.≤"&amp;ROUND(E39+(E39)*(G39/100),4)&amp;F39 &amp;" = Conform"</f>
        <v>Rez.≤63,135microg/kg  = Conform</v>
      </c>
      <c r="K39" s="45" t="str">
        <f t="shared" ref="K39" si="20">"Rez.&gt;"&amp;ROUND(E39+(E39)*(G39/100),4)&amp;F39&amp;" = Neconform"</f>
        <v>Rez.&gt;63,135microg/kg  = Neconform</v>
      </c>
      <c r="L39" s="46" t="s">
        <v>141</v>
      </c>
      <c r="M39" s="45" t="str">
        <f t="shared" ref="M39" si="21">IF(C39="Nu exista","Neaplicabil ptr. ca nu exista limita de specificatie","x")</f>
        <v>x</v>
      </c>
      <c r="N39" s="45"/>
    </row>
    <row r="40" spans="1:15" customFormat="1" ht="15.75" thickBot="1">
      <c r="A40" s="26"/>
      <c r="B40" s="26"/>
      <c r="C40" s="54"/>
      <c r="D40" s="26"/>
      <c r="E40" s="205"/>
      <c r="F40" s="26"/>
      <c r="G40" s="278"/>
      <c r="H40" s="26"/>
      <c r="I40" s="26"/>
      <c r="J40" s="26"/>
      <c r="K40" s="26"/>
      <c r="L40" s="26"/>
      <c r="M40" s="26"/>
      <c r="N40" s="26"/>
      <c r="O40" s="26"/>
    </row>
    <row r="41" spans="1:15" s="205" customFormat="1" ht="21" customHeight="1" thickTop="1" thickBot="1">
      <c r="A41" s="428" t="s">
        <v>825</v>
      </c>
      <c r="B41" s="429"/>
      <c r="C41" s="429"/>
      <c r="D41" s="429"/>
      <c r="E41" s="429"/>
      <c r="F41" s="429"/>
      <c r="G41" s="429"/>
      <c r="H41" s="429"/>
      <c r="I41" s="429"/>
      <c r="J41" s="429"/>
      <c r="K41" s="429"/>
    </row>
    <row r="42" spans="1:15" s="205" customFormat="1" ht="14.25" thickTop="1" thickBot="1"/>
    <row r="43" spans="1:15" s="205" customFormat="1" ht="15" customHeight="1" thickBot="1">
      <c r="A43" s="22" t="s">
        <v>144</v>
      </c>
    </row>
    <row r="44" spans="1:15" s="205" customFormat="1" ht="15" customHeight="1" thickBot="1">
      <c r="A44" s="251" t="s">
        <v>145</v>
      </c>
      <c r="B44" s="430" t="s">
        <v>146</v>
      </c>
      <c r="C44" s="430"/>
      <c r="D44" s="430"/>
      <c r="E44" s="430"/>
      <c r="F44" s="430"/>
      <c r="G44" s="430"/>
      <c r="H44" s="430"/>
      <c r="I44" s="430"/>
      <c r="J44" s="430"/>
      <c r="K44" s="430"/>
      <c r="L44" s="430"/>
      <c r="M44" s="430"/>
    </row>
    <row r="45" spans="1:15" s="252" customFormat="1" ht="15" customHeight="1" thickBot="1">
      <c r="A45" s="245" t="s">
        <v>826</v>
      </c>
      <c r="B45" s="431" t="s">
        <v>148</v>
      </c>
      <c r="C45" s="431"/>
      <c r="D45" s="431"/>
      <c r="E45" s="431"/>
      <c r="F45" s="431"/>
      <c r="G45" s="431"/>
      <c r="H45" s="431"/>
      <c r="I45" s="431"/>
      <c r="J45" s="431"/>
      <c r="K45" s="431"/>
      <c r="L45" s="431"/>
      <c r="M45" s="431"/>
    </row>
    <row r="46" spans="1:15" s="205" customFormat="1" ht="15" customHeight="1" thickBot="1">
      <c r="A46" s="22" t="s">
        <v>827</v>
      </c>
      <c r="B46" s="401" t="s">
        <v>828</v>
      </c>
      <c r="C46" s="401"/>
      <c r="D46" s="401"/>
      <c r="E46" s="401"/>
      <c r="F46" s="401"/>
      <c r="G46" s="401"/>
      <c r="H46" s="401"/>
      <c r="I46" s="401"/>
      <c r="J46" s="401"/>
      <c r="K46" s="401"/>
      <c r="L46" s="401"/>
      <c r="M46" s="401"/>
    </row>
  </sheetData>
  <mergeCells count="6">
    <mergeCell ref="B46:M46"/>
    <mergeCell ref="G4:H4"/>
    <mergeCell ref="J4:M4"/>
    <mergeCell ref="A41:K41"/>
    <mergeCell ref="B44:M44"/>
    <mergeCell ref="B45:M45"/>
  </mergeCells>
  <conditionalFormatting sqref="O5:AC39">
    <cfRule type="expression" dxfId="8" priority="21" stopIfTrue="1">
      <formula>NOT(ISERROR(SEARCH("false",O5)))</formula>
    </cfRule>
  </conditionalFormatting>
  <dataValidations count="1">
    <dataValidation type="list" allowBlank="1" showInputMessage="1" showErrorMessage="1" sqref="I5:I14 I16:I18 I21:I23 I26:I28 I31:I33 I36:I38" xr:uid="{942B35A7-A3CE-4C80-A2DE-0FE86AC9CB5E}">
      <formula1>ia_in_considerare_incertitudinea_de_masurare__WIM</formula1>
    </dataValidation>
  </dataValidations>
  <hyperlinks>
    <hyperlink ref="B2" location="Cuprins!A1" display="Cuprins!A1" xr:uid="{3F0CE295-1934-4B92-9EE2-F2C688A59BAC}"/>
  </hyperlinks>
  <pageMargins left="0.25" right="0.25" top="0.75" bottom="0.9765625" header="0.30000000000000004" footer="0.30000000000000004"/>
  <pageSetup paperSize="9" scale="75" fitToWidth="0" fitToHeight="0" orientation="landscape" r:id="rId1"/>
  <headerFooter>
    <oddHeader>&amp;L&amp;"-,Bold"Nutriţie Anim. și Contam.&amp;C&amp;"-,Bold"Matricea de corespondență a regulilor de decizie aplicate 
pentru încercările efectate de către IISPV</oddHeader>
    <oddFooter>&amp;L&amp;8Rez. = Rezultat analiza
"&lt;" = mai mic
"&gt;" = mai mare
"≥" = mai mare s-au egal
"≤" = mai mic sau egal&amp;CCod F4-PG13                                                     Ed I Rev 01 / Data 08.03.2021   &amp;RPag.&amp;P din &amp;N</oddFooter>
  </headerFooter>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2E5EC4-7F24-4823-98FA-616A03D664CC}">
  <sheetPr>
    <tabColor rgb="FF0000FF"/>
  </sheetPr>
  <dimension ref="A1:N61"/>
  <sheetViews>
    <sheetView view="pageLayout" zoomScaleNormal="100" workbookViewId="0">
      <selection activeCell="J7" sqref="J7"/>
    </sheetView>
  </sheetViews>
  <sheetFormatPr defaultRowHeight="15"/>
  <cols>
    <col min="1" max="1" width="25.85546875" style="26" customWidth="1"/>
    <col min="2" max="2" width="17.140625" style="26" customWidth="1"/>
    <col min="3" max="3" width="18.140625" style="26" customWidth="1"/>
    <col min="4" max="4" width="22.140625" style="26" customWidth="1"/>
    <col min="5" max="5" width="11.42578125" style="26" customWidth="1"/>
    <col min="6" max="6" width="3.7109375" style="253" customWidth="1"/>
    <col min="7" max="7" width="10.140625" style="26" customWidth="1"/>
    <col min="8" max="8" width="2.85546875" style="26" customWidth="1"/>
    <col min="9" max="9" width="12" style="26" customWidth="1"/>
    <col min="10" max="10" width="20.7109375" style="26" customWidth="1"/>
    <col min="11" max="11" width="19.42578125" style="26" customWidth="1"/>
    <col min="12" max="12" width="12.42578125" style="26" customWidth="1"/>
    <col min="13" max="13" width="12" style="26" customWidth="1"/>
    <col min="14" max="14" width="12.5703125" style="26" customWidth="1"/>
    <col min="15" max="15" width="25.5703125" style="26" customWidth="1"/>
    <col min="16" max="16" width="14.7109375" style="26" customWidth="1"/>
    <col min="17" max="17" width="9.140625" style="26" customWidth="1"/>
    <col min="18" max="16384" width="9.140625" style="26"/>
  </cols>
  <sheetData>
    <row r="1" spans="1:14">
      <c r="A1" s="26" t="s">
        <v>829</v>
      </c>
      <c r="I1" s="239" t="s">
        <v>109</v>
      </c>
      <c r="J1" s="240"/>
      <c r="K1" s="240" t="s">
        <v>110</v>
      </c>
      <c r="L1" s="241">
        <v>45807</v>
      </c>
    </row>
    <row r="2" spans="1:14" ht="15.75" thickBot="1">
      <c r="A2" s="26" t="s">
        <v>112</v>
      </c>
      <c r="B2" s="29" t="s">
        <v>113</v>
      </c>
      <c r="I2" s="30" t="s">
        <v>114</v>
      </c>
      <c r="J2" s="31"/>
      <c r="K2" s="32" t="s">
        <v>115</v>
      </c>
      <c r="L2" s="30"/>
    </row>
    <row r="3" spans="1:14" ht="28.5" customHeight="1" thickBot="1">
      <c r="A3" s="33" t="s">
        <v>116</v>
      </c>
      <c r="B3" s="34"/>
      <c r="C3" s="35" t="s">
        <v>117</v>
      </c>
      <c r="D3" s="35"/>
      <c r="E3" s="36"/>
      <c r="F3" s="254"/>
      <c r="G3" s="38"/>
      <c r="H3" s="39"/>
      <c r="I3" s="40" t="s">
        <v>118</v>
      </c>
      <c r="J3" s="39"/>
      <c r="K3" s="39"/>
      <c r="L3" s="39"/>
      <c r="M3" s="39"/>
      <c r="N3" s="41"/>
    </row>
    <row r="4" spans="1:14" ht="78.75" customHeight="1">
      <c r="A4" s="396" t="s">
        <v>2</v>
      </c>
      <c r="B4" s="396" t="s">
        <v>119</v>
      </c>
      <c r="C4" s="42" t="s">
        <v>120</v>
      </c>
      <c r="D4" s="43" t="s">
        <v>121</v>
      </c>
      <c r="E4" s="43" t="s">
        <v>122</v>
      </c>
      <c r="F4" s="255" t="s">
        <v>123</v>
      </c>
      <c r="G4" s="402" t="s">
        <v>124</v>
      </c>
      <c r="H4" s="402"/>
      <c r="I4" s="396" t="s">
        <v>125</v>
      </c>
      <c r="J4" s="403" t="s">
        <v>126</v>
      </c>
      <c r="K4" s="403"/>
      <c r="L4" s="403"/>
      <c r="M4" s="403"/>
      <c r="N4" s="45" t="s">
        <v>127</v>
      </c>
    </row>
    <row r="5" spans="1:14" ht="157.5" customHeight="1">
      <c r="A5" s="256" t="s">
        <v>70</v>
      </c>
      <c r="B5" s="245" t="s">
        <v>830</v>
      </c>
      <c r="C5" s="47" t="s">
        <v>831</v>
      </c>
      <c r="D5" s="48" t="s">
        <v>832</v>
      </c>
      <c r="E5" s="58" t="s">
        <v>833</v>
      </c>
      <c r="F5" s="50" t="s">
        <v>834</v>
      </c>
      <c r="G5" s="250" t="s">
        <v>835</v>
      </c>
      <c r="H5" s="45" t="s">
        <v>133</v>
      </c>
      <c r="I5" s="45" t="s">
        <v>183</v>
      </c>
      <c r="J5" s="45" t="s">
        <v>836</v>
      </c>
      <c r="K5" s="45" t="s">
        <v>837</v>
      </c>
      <c r="L5" s="100" t="s">
        <v>141</v>
      </c>
      <c r="M5" s="45" t="str">
        <f>IF(C5="Nu exista","Neaplicabil ptr. ca nu exista limita de specificatie","x")</f>
        <v>x</v>
      </c>
      <c r="N5" s="46" t="s">
        <v>838</v>
      </c>
    </row>
    <row r="6" spans="1:14" ht="168.75" customHeight="1">
      <c r="A6" s="256" t="s">
        <v>70</v>
      </c>
      <c r="B6" s="245" t="s">
        <v>830</v>
      </c>
      <c r="C6" s="47" t="s">
        <v>831</v>
      </c>
      <c r="D6" s="48" t="s">
        <v>839</v>
      </c>
      <c r="E6" s="58" t="s">
        <v>833</v>
      </c>
      <c r="F6" s="50" t="s">
        <v>834</v>
      </c>
      <c r="G6" s="250" t="s">
        <v>840</v>
      </c>
      <c r="H6" s="45" t="s">
        <v>133</v>
      </c>
      <c r="I6" s="45" t="s">
        <v>183</v>
      </c>
      <c r="J6" s="45" t="s">
        <v>841</v>
      </c>
      <c r="K6" s="45" t="s">
        <v>837</v>
      </c>
      <c r="L6" s="100" t="s">
        <v>141</v>
      </c>
      <c r="M6" s="45" t="str">
        <f>IF(C6="Nu exista","Neaplicabil ptr. ca nu exista limita de specificatie","x")</f>
        <v>x</v>
      </c>
      <c r="N6" s="46" t="s">
        <v>838</v>
      </c>
    </row>
    <row r="7" spans="1:14" ht="168.75" customHeight="1">
      <c r="A7" s="256" t="s">
        <v>70</v>
      </c>
      <c r="B7" s="245" t="s">
        <v>830</v>
      </c>
      <c r="C7" s="47" t="s">
        <v>831</v>
      </c>
      <c r="D7" s="48" t="s">
        <v>842</v>
      </c>
      <c r="E7" s="58" t="s">
        <v>843</v>
      </c>
      <c r="F7" s="50" t="s">
        <v>834</v>
      </c>
      <c r="G7" s="250" t="s">
        <v>844</v>
      </c>
      <c r="H7" s="45" t="s">
        <v>133</v>
      </c>
      <c r="I7" s="45" t="s">
        <v>183</v>
      </c>
      <c r="J7" s="45" t="s">
        <v>841</v>
      </c>
      <c r="K7" s="45" t="s">
        <v>837</v>
      </c>
      <c r="L7" s="100" t="s">
        <v>141</v>
      </c>
      <c r="M7" s="45" t="str">
        <f>IF(C7="Nu exista","Neaplicabil ptr. ca nu exista limita de specificatie","x")</f>
        <v>x</v>
      </c>
      <c r="N7" s="46" t="s">
        <v>838</v>
      </c>
    </row>
    <row r="8" spans="1:14">
      <c r="A8" s="391"/>
      <c r="B8" s="391"/>
      <c r="C8" s="391"/>
      <c r="D8" s="391"/>
      <c r="E8" s="391"/>
      <c r="F8" s="257"/>
      <c r="G8" s="391"/>
      <c r="H8" s="391"/>
      <c r="I8" s="391"/>
      <c r="J8" s="391"/>
      <c r="K8" s="391"/>
      <c r="L8" s="391"/>
      <c r="M8" s="391"/>
      <c r="N8" s="391"/>
    </row>
    <row r="9" spans="1:14" ht="15.75" thickBot="1">
      <c r="A9" s="14" t="s">
        <v>144</v>
      </c>
      <c r="F9" s="26"/>
    </row>
    <row r="10" spans="1:14" ht="15.75" customHeight="1" thickBot="1">
      <c r="A10" s="56" t="s">
        <v>145</v>
      </c>
      <c r="B10" s="404" t="s">
        <v>146</v>
      </c>
      <c r="C10" s="404"/>
      <c r="D10" s="404"/>
      <c r="E10" s="404"/>
      <c r="F10" s="404"/>
      <c r="G10" s="404"/>
      <c r="H10" s="404"/>
      <c r="I10" s="404"/>
      <c r="J10" s="404"/>
      <c r="K10" s="404"/>
      <c r="L10" s="404"/>
      <c r="M10" s="404"/>
    </row>
    <row r="11" spans="1:14" ht="15.75" customHeight="1" thickBot="1">
      <c r="A11" s="258" t="s">
        <v>826</v>
      </c>
      <c r="B11" s="432" t="s">
        <v>845</v>
      </c>
      <c r="C11" s="432"/>
      <c r="D11" s="432"/>
      <c r="E11" s="432"/>
      <c r="F11" s="432"/>
      <c r="G11" s="432"/>
      <c r="H11" s="432"/>
      <c r="I11" s="432"/>
      <c r="J11" s="432"/>
      <c r="K11" s="432"/>
      <c r="L11" s="432"/>
      <c r="M11" s="398"/>
    </row>
    <row r="12" spans="1:14">
      <c r="A12" s="163"/>
      <c r="B12" s="401"/>
      <c r="C12" s="401"/>
      <c r="D12" s="401"/>
      <c r="E12" s="401"/>
      <c r="F12" s="401"/>
      <c r="G12" s="401"/>
      <c r="H12" s="401"/>
      <c r="I12" s="401"/>
      <c r="J12" s="401"/>
      <c r="K12" s="401"/>
      <c r="L12" s="401"/>
      <c r="M12" s="401"/>
    </row>
    <row r="13" spans="1:14" ht="15.75" thickBot="1">
      <c r="A13" s="14"/>
      <c r="B13" s="401"/>
      <c r="C13" s="401"/>
      <c r="D13" s="401"/>
      <c r="E13" s="401"/>
      <c r="F13" s="401"/>
      <c r="G13" s="401"/>
      <c r="H13" s="401"/>
      <c r="I13" s="401"/>
      <c r="J13" s="401"/>
      <c r="K13" s="401"/>
      <c r="L13" s="401"/>
      <c r="M13" s="401"/>
    </row>
    <row r="14" spans="1:14" ht="15.75" thickBot="1">
      <c r="A14" s="14"/>
      <c r="B14" s="401"/>
      <c r="C14" s="401"/>
      <c r="D14" s="401"/>
      <c r="E14" s="401"/>
      <c r="F14" s="401"/>
      <c r="G14" s="401"/>
      <c r="H14" s="401"/>
      <c r="I14" s="401"/>
      <c r="J14" s="401"/>
      <c r="K14" s="401"/>
      <c r="L14" s="401"/>
      <c r="M14" s="401"/>
    </row>
    <row r="15" spans="1:14">
      <c r="A15" s="391"/>
      <c r="B15" s="391"/>
      <c r="C15" s="391"/>
      <c r="D15" s="391"/>
      <c r="E15" s="391"/>
      <c r="F15" s="257"/>
      <c r="G15" s="391"/>
      <c r="H15" s="391"/>
      <c r="I15" s="391"/>
      <c r="J15" s="391"/>
      <c r="K15" s="391"/>
      <c r="L15" s="391"/>
      <c r="M15" s="391"/>
      <c r="N15" s="391"/>
    </row>
    <row r="16" spans="1:14">
      <c r="A16" s="391"/>
      <c r="B16" s="391"/>
      <c r="C16" s="391"/>
      <c r="D16" s="391"/>
      <c r="E16" s="391"/>
      <c r="F16" s="257"/>
      <c r="G16" s="391"/>
      <c r="H16" s="391"/>
      <c r="I16" s="391"/>
      <c r="J16" s="391"/>
      <c r="K16" s="391"/>
      <c r="L16" s="391"/>
      <c r="M16" s="391"/>
      <c r="N16" s="391"/>
    </row>
    <row r="17" spans="1:14">
      <c r="A17" s="391"/>
      <c r="B17" s="391"/>
      <c r="C17" s="391"/>
      <c r="D17" s="391"/>
      <c r="E17" s="391"/>
      <c r="F17" s="257"/>
      <c r="G17" s="391"/>
      <c r="H17" s="391"/>
      <c r="I17" s="391"/>
      <c r="J17" s="391"/>
      <c r="K17" s="391"/>
      <c r="L17" s="391"/>
      <c r="M17" s="391"/>
      <c r="N17" s="391"/>
    </row>
    <row r="18" spans="1:14">
      <c r="B18" s="391"/>
      <c r="C18" s="391"/>
      <c r="D18" s="391"/>
      <c r="E18" s="391"/>
      <c r="F18" s="257"/>
      <c r="G18" s="391"/>
      <c r="H18" s="391"/>
      <c r="I18" s="391"/>
      <c r="J18" s="391"/>
      <c r="K18" s="391"/>
      <c r="L18" s="391"/>
      <c r="M18" s="391"/>
      <c r="N18" s="391"/>
    </row>
    <row r="19" spans="1:14">
      <c r="B19" s="391"/>
      <c r="C19" s="391"/>
      <c r="D19" s="391"/>
      <c r="E19" s="391"/>
      <c r="F19" s="257"/>
      <c r="G19" s="391"/>
      <c r="H19" s="391"/>
      <c r="I19" s="391"/>
      <c r="J19" s="391"/>
      <c r="K19" s="391"/>
      <c r="L19" s="391"/>
      <c r="M19" s="391"/>
      <c r="N19" s="391"/>
    </row>
    <row r="20" spans="1:14">
      <c r="B20" s="391"/>
      <c r="C20" s="391"/>
      <c r="D20" s="391"/>
      <c r="E20" s="391"/>
      <c r="F20" s="257"/>
      <c r="G20" s="391"/>
      <c r="H20" s="391"/>
      <c r="I20" s="391"/>
      <c r="J20" s="391"/>
      <c r="K20" s="391"/>
      <c r="L20" s="391"/>
      <c r="M20" s="391"/>
      <c r="N20" s="391"/>
    </row>
    <row r="21" spans="1:14">
      <c r="B21" s="391"/>
      <c r="C21" s="391"/>
      <c r="D21" s="391"/>
      <c r="E21" s="391"/>
      <c r="F21" s="257"/>
      <c r="G21" s="391"/>
      <c r="H21" s="391"/>
      <c r="I21" s="391"/>
      <c r="J21" s="391"/>
      <c r="K21" s="391"/>
      <c r="L21" s="391"/>
      <c r="M21" s="391"/>
      <c r="N21" s="391"/>
    </row>
    <row r="22" spans="1:14">
      <c r="B22" s="391"/>
      <c r="C22" s="391"/>
      <c r="D22" s="391"/>
      <c r="E22" s="391"/>
      <c r="F22" s="257"/>
      <c r="G22" s="391"/>
      <c r="H22" s="391"/>
      <c r="I22" s="391"/>
      <c r="J22" s="391"/>
      <c r="K22" s="391"/>
      <c r="L22" s="391"/>
      <c r="M22" s="391"/>
      <c r="N22" s="391"/>
    </row>
    <row r="23" spans="1:14">
      <c r="B23" s="391"/>
      <c r="C23" s="391"/>
      <c r="D23" s="391"/>
      <c r="E23" s="391"/>
      <c r="F23" s="257"/>
      <c r="G23" s="391"/>
      <c r="H23" s="391"/>
      <c r="I23" s="391"/>
      <c r="J23" s="391"/>
      <c r="K23" s="391"/>
      <c r="L23" s="391"/>
      <c r="M23" s="391"/>
      <c r="N23" s="391"/>
    </row>
    <row r="24" spans="1:14">
      <c r="B24" s="391"/>
      <c r="C24" s="391"/>
      <c r="D24" s="391"/>
      <c r="E24" s="391"/>
      <c r="F24" s="257"/>
      <c r="G24" s="391"/>
      <c r="H24" s="391"/>
      <c r="I24" s="391"/>
      <c r="J24" s="391"/>
      <c r="K24" s="391"/>
      <c r="L24" s="391"/>
      <c r="M24" s="391"/>
      <c r="N24" s="391"/>
    </row>
    <row r="25" spans="1:14">
      <c r="B25" s="391"/>
      <c r="C25" s="391"/>
      <c r="D25" s="391"/>
      <c r="E25" s="391"/>
      <c r="F25" s="257"/>
      <c r="G25" s="391"/>
      <c r="H25" s="391"/>
      <c r="I25" s="391"/>
      <c r="J25" s="391"/>
      <c r="K25" s="391"/>
      <c r="L25" s="391"/>
      <c r="M25" s="391"/>
      <c r="N25" s="391"/>
    </row>
    <row r="26" spans="1:14">
      <c r="B26" s="391"/>
      <c r="C26" s="391"/>
      <c r="D26" s="391"/>
      <c r="E26" s="391"/>
      <c r="F26" s="257"/>
      <c r="G26" s="391"/>
      <c r="H26" s="391"/>
      <c r="I26" s="391"/>
      <c r="J26" s="391"/>
      <c r="K26" s="391"/>
      <c r="L26" s="391"/>
      <c r="M26" s="391"/>
      <c r="N26" s="391"/>
    </row>
    <row r="27" spans="1:14">
      <c r="B27" s="391"/>
      <c r="C27" s="391"/>
      <c r="D27" s="391"/>
      <c r="E27" s="391"/>
      <c r="F27" s="257"/>
      <c r="G27" s="391"/>
      <c r="H27" s="391"/>
      <c r="I27" s="391"/>
      <c r="J27" s="391"/>
      <c r="K27" s="391"/>
      <c r="L27" s="391"/>
      <c r="M27" s="391"/>
      <c r="N27" s="391"/>
    </row>
    <row r="28" spans="1:14">
      <c r="B28" s="391"/>
      <c r="C28" s="391"/>
      <c r="D28" s="391"/>
      <c r="E28" s="391"/>
      <c r="F28" s="257"/>
      <c r="G28" s="391"/>
      <c r="H28" s="391"/>
      <c r="I28" s="391"/>
      <c r="J28" s="391"/>
      <c r="K28" s="391"/>
      <c r="L28" s="391"/>
      <c r="M28" s="391"/>
      <c r="N28" s="391"/>
    </row>
    <row r="29" spans="1:14">
      <c r="B29" s="391"/>
      <c r="C29" s="391"/>
      <c r="D29" s="391"/>
      <c r="E29" s="391"/>
      <c r="F29" s="257"/>
      <c r="G29" s="391"/>
      <c r="H29" s="391"/>
      <c r="I29" s="391"/>
      <c r="J29" s="391"/>
      <c r="K29" s="391"/>
      <c r="L29" s="391"/>
      <c r="M29" s="391"/>
      <c r="N29" s="391"/>
    </row>
    <row r="30" spans="1:14">
      <c r="B30" s="391"/>
      <c r="C30" s="391"/>
      <c r="D30" s="391"/>
      <c r="E30" s="391"/>
      <c r="F30" s="257"/>
      <c r="G30" s="391"/>
      <c r="H30" s="391"/>
      <c r="I30" s="391"/>
      <c r="J30" s="391"/>
      <c r="K30" s="391"/>
      <c r="L30" s="391"/>
      <c r="M30" s="391"/>
      <c r="N30" s="391"/>
    </row>
    <row r="31" spans="1:14">
      <c r="B31" s="391"/>
      <c r="C31" s="391"/>
      <c r="D31" s="391"/>
      <c r="E31" s="391"/>
      <c r="F31" s="257"/>
      <c r="G31" s="391"/>
      <c r="H31" s="391"/>
      <c r="I31" s="391"/>
      <c r="J31" s="391"/>
      <c r="K31" s="391"/>
      <c r="L31" s="391"/>
      <c r="M31" s="391"/>
      <c r="N31" s="391"/>
    </row>
    <row r="32" spans="1:14">
      <c r="B32" s="391"/>
      <c r="C32" s="391"/>
      <c r="D32" s="391"/>
      <c r="E32" s="391"/>
      <c r="F32" s="257"/>
      <c r="G32" s="391"/>
      <c r="H32" s="391"/>
      <c r="I32" s="391"/>
      <c r="J32" s="391"/>
      <c r="K32" s="391"/>
      <c r="L32" s="391"/>
      <c r="M32" s="391"/>
      <c r="N32" s="391"/>
    </row>
    <row r="33" spans="2:14">
      <c r="B33" s="391"/>
      <c r="C33" s="391"/>
      <c r="D33" s="391"/>
      <c r="E33" s="391"/>
      <c r="F33" s="257"/>
      <c r="G33" s="391"/>
      <c r="H33" s="391"/>
      <c r="I33" s="391"/>
      <c r="J33" s="391"/>
      <c r="K33" s="391"/>
      <c r="L33" s="391"/>
      <c r="M33" s="391"/>
      <c r="N33" s="391"/>
    </row>
    <row r="34" spans="2:14">
      <c r="B34" s="391"/>
      <c r="C34" s="391"/>
      <c r="D34" s="391"/>
      <c r="E34" s="391"/>
      <c r="F34" s="257"/>
      <c r="G34" s="391"/>
      <c r="H34" s="391"/>
      <c r="I34" s="391"/>
      <c r="J34" s="391"/>
      <c r="K34" s="391"/>
      <c r="L34" s="391"/>
      <c r="M34" s="391"/>
      <c r="N34" s="391"/>
    </row>
    <row r="35" spans="2:14">
      <c r="B35" s="391"/>
      <c r="C35" s="391"/>
      <c r="D35" s="391"/>
      <c r="E35" s="391"/>
      <c r="F35" s="257"/>
      <c r="G35" s="391"/>
      <c r="H35" s="391"/>
      <c r="I35" s="391"/>
      <c r="J35" s="391"/>
      <c r="K35" s="391"/>
      <c r="L35" s="391"/>
      <c r="M35" s="391"/>
      <c r="N35" s="391"/>
    </row>
    <row r="36" spans="2:14">
      <c r="B36" s="391"/>
      <c r="C36" s="391"/>
      <c r="D36" s="391"/>
      <c r="E36" s="391"/>
      <c r="F36" s="257"/>
      <c r="G36" s="391"/>
      <c r="H36" s="391"/>
      <c r="I36" s="391"/>
      <c r="J36" s="391"/>
      <c r="K36" s="391"/>
      <c r="L36" s="391"/>
      <c r="M36" s="391"/>
      <c r="N36" s="391"/>
    </row>
    <row r="37" spans="2:14">
      <c r="B37" s="391"/>
      <c r="C37" s="391"/>
      <c r="D37" s="391"/>
      <c r="E37" s="391"/>
      <c r="F37" s="257"/>
      <c r="G37" s="391"/>
      <c r="H37" s="391"/>
      <c r="I37" s="391"/>
      <c r="J37" s="391"/>
      <c r="K37" s="391"/>
      <c r="L37" s="391"/>
      <c r="M37" s="391"/>
      <c r="N37" s="391"/>
    </row>
    <row r="38" spans="2:14">
      <c r="B38" s="391"/>
      <c r="C38" s="391"/>
      <c r="D38" s="391"/>
      <c r="E38" s="391"/>
      <c r="F38" s="257"/>
      <c r="G38" s="391"/>
      <c r="H38" s="391"/>
      <c r="I38" s="391"/>
      <c r="J38" s="391"/>
      <c r="K38" s="391"/>
      <c r="L38" s="391"/>
      <c r="M38" s="391"/>
      <c r="N38" s="391"/>
    </row>
    <row r="39" spans="2:14">
      <c r="B39" s="391"/>
      <c r="C39" s="391"/>
      <c r="D39" s="391"/>
      <c r="E39" s="391"/>
      <c r="F39" s="257"/>
      <c r="G39" s="391"/>
      <c r="H39" s="391"/>
      <c r="I39" s="391"/>
      <c r="J39" s="391"/>
      <c r="K39" s="391"/>
      <c r="L39" s="391"/>
      <c r="M39" s="391"/>
      <c r="N39" s="391"/>
    </row>
    <row r="40" spans="2:14">
      <c r="B40" s="391"/>
      <c r="C40" s="391"/>
      <c r="D40" s="391"/>
      <c r="E40" s="391"/>
      <c r="F40" s="257"/>
      <c r="G40" s="391"/>
      <c r="H40" s="391"/>
      <c r="I40" s="391"/>
      <c r="J40" s="391"/>
      <c r="K40" s="391"/>
      <c r="L40" s="391"/>
      <c r="M40" s="391"/>
      <c r="N40" s="391"/>
    </row>
    <row r="41" spans="2:14">
      <c r="B41" s="391"/>
      <c r="C41" s="391"/>
      <c r="D41" s="391"/>
      <c r="E41" s="391"/>
      <c r="F41" s="257"/>
      <c r="G41" s="391"/>
      <c r="H41" s="391"/>
      <c r="I41" s="391"/>
      <c r="J41" s="391"/>
      <c r="K41" s="391"/>
      <c r="L41" s="391"/>
      <c r="M41" s="391"/>
      <c r="N41" s="391"/>
    </row>
    <row r="42" spans="2:14">
      <c r="B42" s="391"/>
      <c r="C42" s="391"/>
      <c r="D42" s="391"/>
      <c r="E42" s="391"/>
      <c r="F42" s="257"/>
      <c r="G42" s="391"/>
      <c r="H42" s="391"/>
      <c r="I42" s="391"/>
      <c r="J42" s="391"/>
      <c r="K42" s="391"/>
      <c r="L42" s="391"/>
      <c r="M42" s="391"/>
      <c r="N42" s="391"/>
    </row>
    <row r="43" spans="2:14">
      <c r="B43" s="391"/>
      <c r="C43" s="391"/>
      <c r="D43" s="391"/>
      <c r="E43" s="391"/>
      <c r="F43" s="257"/>
      <c r="G43" s="391"/>
      <c r="H43" s="391"/>
      <c r="I43" s="391"/>
      <c r="J43" s="391"/>
      <c r="K43" s="391"/>
      <c r="L43" s="391"/>
      <c r="M43" s="391"/>
      <c r="N43" s="391"/>
    </row>
    <row r="44" spans="2:14">
      <c r="B44" s="391"/>
      <c r="C44" s="391"/>
      <c r="D44" s="391"/>
      <c r="E44" s="391"/>
      <c r="F44" s="257"/>
      <c r="G44" s="391"/>
      <c r="H44" s="391"/>
      <c r="I44" s="391"/>
      <c r="J44" s="391"/>
      <c r="K44" s="391"/>
      <c r="L44" s="391"/>
      <c r="M44" s="391"/>
      <c r="N44" s="391"/>
    </row>
    <row r="45" spans="2:14">
      <c r="B45" s="391"/>
      <c r="C45" s="391"/>
      <c r="D45" s="391"/>
      <c r="E45" s="391"/>
      <c r="F45" s="257"/>
      <c r="G45" s="391"/>
      <c r="H45" s="391"/>
      <c r="I45" s="391"/>
      <c r="J45" s="391"/>
      <c r="K45" s="391"/>
      <c r="L45" s="391"/>
      <c r="M45" s="391"/>
      <c r="N45" s="391"/>
    </row>
    <row r="46" spans="2:14">
      <c r="B46" s="391"/>
      <c r="C46" s="391"/>
      <c r="D46" s="391"/>
      <c r="E46" s="391"/>
      <c r="F46" s="257"/>
      <c r="G46" s="391"/>
      <c r="H46" s="391"/>
      <c r="I46" s="391"/>
      <c r="J46" s="391"/>
      <c r="K46" s="391"/>
      <c r="L46" s="391"/>
      <c r="M46" s="391"/>
      <c r="N46" s="391"/>
    </row>
    <row r="47" spans="2:14">
      <c r="B47" s="391"/>
      <c r="C47" s="391"/>
      <c r="D47" s="391"/>
      <c r="E47" s="391"/>
      <c r="F47" s="257"/>
      <c r="G47" s="391"/>
      <c r="H47" s="391"/>
      <c r="I47" s="391"/>
      <c r="J47" s="391"/>
      <c r="K47" s="391"/>
      <c r="L47" s="391"/>
      <c r="M47" s="391"/>
      <c r="N47" s="391"/>
    </row>
    <row r="48" spans="2:14">
      <c r="B48" s="391"/>
      <c r="C48" s="391"/>
      <c r="D48" s="391"/>
      <c r="E48" s="391"/>
      <c r="F48" s="257"/>
      <c r="G48" s="391"/>
      <c r="H48" s="391"/>
      <c r="I48" s="391"/>
      <c r="J48" s="391"/>
      <c r="K48" s="391"/>
      <c r="L48" s="391"/>
      <c r="M48" s="391"/>
      <c r="N48" s="391"/>
    </row>
    <row r="49" spans="2:14">
      <c r="B49" s="391"/>
      <c r="C49" s="391"/>
      <c r="D49" s="391"/>
      <c r="E49" s="391"/>
      <c r="F49" s="257"/>
      <c r="G49" s="391"/>
      <c r="H49" s="391"/>
      <c r="I49" s="391"/>
      <c r="J49" s="391"/>
      <c r="K49" s="391"/>
      <c r="L49" s="391"/>
      <c r="M49" s="391"/>
      <c r="N49" s="391"/>
    </row>
    <row r="50" spans="2:14">
      <c r="B50" s="391"/>
      <c r="C50" s="391"/>
      <c r="D50" s="391"/>
      <c r="E50" s="391"/>
      <c r="F50" s="257"/>
      <c r="G50" s="391"/>
      <c r="H50" s="391"/>
      <c r="I50" s="391"/>
      <c r="J50" s="391"/>
      <c r="K50" s="391"/>
      <c r="L50" s="391"/>
      <c r="M50" s="391"/>
      <c r="N50" s="391"/>
    </row>
    <row r="51" spans="2:14">
      <c r="B51" s="391"/>
      <c r="C51" s="391"/>
      <c r="D51" s="391"/>
      <c r="E51" s="391"/>
      <c r="F51" s="257"/>
      <c r="G51" s="391"/>
      <c r="H51" s="391"/>
      <c r="I51" s="391"/>
      <c r="J51" s="391"/>
      <c r="K51" s="391"/>
      <c r="L51" s="391"/>
      <c r="M51" s="391"/>
      <c r="N51" s="391"/>
    </row>
    <row r="52" spans="2:14">
      <c r="B52" s="391"/>
      <c r="C52" s="391"/>
      <c r="D52" s="391"/>
      <c r="E52" s="391"/>
      <c r="F52" s="257"/>
      <c r="G52" s="391"/>
      <c r="H52" s="391"/>
      <c r="I52" s="391"/>
      <c r="J52" s="391"/>
      <c r="K52" s="391"/>
      <c r="L52" s="391"/>
      <c r="M52" s="391"/>
      <c r="N52" s="391"/>
    </row>
    <row r="53" spans="2:14">
      <c r="B53" s="391"/>
      <c r="C53" s="391"/>
      <c r="D53" s="391"/>
      <c r="E53" s="391"/>
      <c r="F53" s="257"/>
      <c r="G53" s="391"/>
      <c r="H53" s="391"/>
      <c r="I53" s="391"/>
      <c r="J53" s="391"/>
      <c r="K53" s="391"/>
      <c r="L53" s="391"/>
      <c r="M53" s="391"/>
      <c r="N53" s="391"/>
    </row>
    <row r="54" spans="2:14">
      <c r="B54" s="391"/>
      <c r="C54" s="391"/>
      <c r="D54" s="391"/>
      <c r="E54" s="391"/>
      <c r="F54" s="257"/>
      <c r="G54" s="391"/>
      <c r="H54" s="391"/>
      <c r="I54" s="391"/>
      <c r="J54" s="391"/>
      <c r="K54" s="391"/>
      <c r="L54" s="391"/>
      <c r="M54" s="391"/>
      <c r="N54" s="391"/>
    </row>
    <row r="55" spans="2:14">
      <c r="B55" s="391"/>
      <c r="C55" s="391"/>
      <c r="D55" s="391"/>
      <c r="E55" s="391"/>
      <c r="F55" s="257"/>
      <c r="G55" s="391"/>
      <c r="H55" s="391"/>
      <c r="I55" s="391"/>
      <c r="J55" s="391"/>
      <c r="K55" s="391"/>
      <c r="L55" s="391"/>
      <c r="M55" s="391"/>
      <c r="N55" s="391"/>
    </row>
    <row r="56" spans="2:14">
      <c r="B56" s="391"/>
      <c r="C56" s="391"/>
      <c r="D56" s="391"/>
      <c r="E56" s="391"/>
      <c r="F56" s="257"/>
      <c r="G56" s="391"/>
      <c r="H56" s="391"/>
      <c r="I56" s="391"/>
      <c r="J56" s="391"/>
      <c r="K56" s="391"/>
      <c r="L56" s="391"/>
      <c r="M56" s="391"/>
      <c r="N56" s="391"/>
    </row>
    <row r="57" spans="2:14">
      <c r="B57" s="391"/>
      <c r="C57" s="391"/>
      <c r="D57" s="391"/>
      <c r="E57" s="391"/>
      <c r="F57" s="257"/>
      <c r="G57" s="391"/>
      <c r="H57" s="391"/>
      <c r="I57" s="391"/>
      <c r="J57" s="391"/>
      <c r="K57" s="391"/>
      <c r="L57" s="391"/>
      <c r="M57" s="391"/>
      <c r="N57" s="391"/>
    </row>
    <row r="58" spans="2:14">
      <c r="B58" s="391"/>
      <c r="C58" s="391"/>
      <c r="D58" s="391"/>
      <c r="E58" s="391"/>
      <c r="F58" s="257"/>
      <c r="G58" s="391"/>
      <c r="H58" s="391"/>
      <c r="I58" s="391"/>
      <c r="J58" s="391"/>
      <c r="K58" s="391"/>
      <c r="L58" s="391"/>
      <c r="M58" s="391"/>
      <c r="N58" s="391"/>
    </row>
    <row r="59" spans="2:14">
      <c r="B59" s="391"/>
      <c r="C59" s="391"/>
      <c r="D59" s="391"/>
      <c r="E59" s="391"/>
      <c r="F59" s="257"/>
      <c r="G59" s="391"/>
      <c r="H59" s="391"/>
      <c r="I59" s="391"/>
      <c r="J59" s="391"/>
      <c r="K59" s="391"/>
      <c r="L59" s="391"/>
      <c r="M59" s="391"/>
      <c r="N59" s="391"/>
    </row>
    <row r="60" spans="2:14">
      <c r="B60" s="391"/>
      <c r="C60" s="391"/>
      <c r="D60" s="391"/>
      <c r="E60" s="391"/>
      <c r="F60" s="257"/>
      <c r="G60" s="391"/>
      <c r="H60" s="391"/>
      <c r="I60" s="391"/>
      <c r="J60" s="391"/>
      <c r="K60" s="391"/>
      <c r="L60" s="391"/>
      <c r="M60" s="391"/>
      <c r="N60" s="391"/>
    </row>
    <row r="61" spans="2:14">
      <c r="B61" s="391"/>
      <c r="C61" s="391"/>
      <c r="D61" s="391"/>
      <c r="E61" s="391"/>
      <c r="F61" s="257"/>
      <c r="G61" s="391"/>
      <c r="H61" s="391"/>
      <c r="I61" s="391"/>
      <c r="J61" s="391"/>
      <c r="K61" s="391"/>
      <c r="L61" s="391"/>
      <c r="M61" s="391"/>
      <c r="N61" s="391"/>
    </row>
  </sheetData>
  <mergeCells count="7">
    <mergeCell ref="B14:M14"/>
    <mergeCell ref="G4:H4"/>
    <mergeCell ref="J4:M4"/>
    <mergeCell ref="B10:M10"/>
    <mergeCell ref="B11:L11"/>
    <mergeCell ref="B12:M12"/>
    <mergeCell ref="B13:M13"/>
  </mergeCells>
  <dataValidations count="1">
    <dataValidation type="list" allowBlank="1" showInputMessage="1" showErrorMessage="1" sqref="I5:I7" xr:uid="{5CD26D8D-504E-4067-A0EB-1B4C0455A831}">
      <formula1>ia_in_considerare_incertitudinea_de_masurare__WIM</formula1>
    </dataValidation>
  </dataValidations>
  <hyperlinks>
    <hyperlink ref="B2" location="Cuprins!A1" display="Cuprins!A1" xr:uid="{C9715822-DEE6-4D7D-A23F-C227F3398FB8}"/>
  </hyperlinks>
  <pageMargins left="0.25" right="0.25" top="0.75" bottom="0.90625000000000011" header="0.30000000000000004" footer="0.30000000000000004"/>
  <pageSetup paperSize="9" scale="70" fitToWidth="0" fitToHeight="0" orientation="landscape" r:id="rId1"/>
  <headerFooter>
    <oddHeader>&amp;L&amp;"-,Bold"Chimie si radioactivitate&amp;C&amp;"-,Bold"Matricea de corespondență a regulilor de decizie aplicate 
pentru încercările efectate de către IISPV</oddHeader>
    <oddFooter>&amp;L&amp;8Rez. = Rezultat analiza
"&lt;" = mai mic
"&gt;" = mai mare
"≥" = mai mare s-au egal
"≤" = mai mic sau egal&amp;CCod F4-PG13                                                     Ed I Rev 01 / Data 08.03.2021   &amp;RPag.&amp;P din &amp;N</oddFooter>
  </headerFooter>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EAA497-B57E-4ACF-9555-05E6DB55BA1D}">
  <dimension ref="A1:N60"/>
  <sheetViews>
    <sheetView view="pageLayout" zoomScaleNormal="100" workbookViewId="0"/>
  </sheetViews>
  <sheetFormatPr defaultRowHeight="15"/>
  <cols>
    <col min="1" max="1" width="25.85546875" style="26" customWidth="1"/>
    <col min="2" max="2" width="17.140625" style="26" customWidth="1"/>
    <col min="3" max="3" width="18.140625" style="26" customWidth="1"/>
    <col min="4" max="4" width="22.140625" style="26" customWidth="1"/>
    <col min="5" max="5" width="11.42578125" style="26" customWidth="1"/>
    <col min="6" max="6" width="3.7109375" style="253" customWidth="1"/>
    <col min="7" max="7" width="10.140625" style="26" customWidth="1"/>
    <col min="8" max="8" width="2.85546875" style="26" customWidth="1"/>
    <col min="9" max="9" width="12" style="26" customWidth="1"/>
    <col min="10" max="10" width="20.7109375" style="26" customWidth="1"/>
    <col min="11" max="11" width="19.42578125" style="26" customWidth="1"/>
    <col min="12" max="12" width="12.42578125" style="26" customWidth="1"/>
    <col min="13" max="13" width="12" style="26" customWidth="1"/>
    <col min="14" max="14" width="12.5703125" style="26" customWidth="1"/>
    <col min="15" max="15" width="25.5703125" style="26" customWidth="1"/>
    <col min="16" max="16" width="14.7109375" style="26" customWidth="1"/>
    <col min="17" max="17" width="9.140625" style="26" customWidth="1"/>
    <col min="18" max="16384" width="9.140625" style="26"/>
  </cols>
  <sheetData>
    <row r="1" spans="1:14">
      <c r="A1" s="26" t="s">
        <v>846</v>
      </c>
      <c r="I1" s="239" t="s">
        <v>109</v>
      </c>
      <c r="J1" s="240"/>
      <c r="K1" s="240" t="s">
        <v>110</v>
      </c>
      <c r="L1" s="241">
        <v>45537</v>
      </c>
    </row>
    <row r="2" spans="1:14" ht="15.75" thickBot="1">
      <c r="A2" s="26" t="s">
        <v>112</v>
      </c>
      <c r="B2" s="29" t="s">
        <v>113</v>
      </c>
      <c r="I2" s="30" t="s">
        <v>114</v>
      </c>
      <c r="J2" s="31"/>
      <c r="K2" s="32" t="s">
        <v>115</v>
      </c>
      <c r="L2" s="30"/>
    </row>
    <row r="3" spans="1:14" ht="28.5" customHeight="1" thickBot="1">
      <c r="A3" s="33" t="s">
        <v>116</v>
      </c>
      <c r="B3" s="34"/>
      <c r="C3" s="35" t="s">
        <v>117</v>
      </c>
      <c r="D3" s="35"/>
      <c r="E3" s="36"/>
      <c r="F3" s="254"/>
      <c r="G3" s="38"/>
      <c r="H3" s="39"/>
      <c r="I3" s="40" t="s">
        <v>118</v>
      </c>
      <c r="J3" s="39"/>
      <c r="K3" s="39"/>
      <c r="L3" s="39"/>
      <c r="M3" s="39"/>
      <c r="N3" s="41"/>
    </row>
    <row r="4" spans="1:14" ht="78.75" customHeight="1" thickBot="1">
      <c r="A4" s="396" t="s">
        <v>2</v>
      </c>
      <c r="B4" s="396" t="s">
        <v>119</v>
      </c>
      <c r="C4" s="42" t="s">
        <v>120</v>
      </c>
      <c r="D4" s="43" t="s">
        <v>121</v>
      </c>
      <c r="E4" s="43" t="s">
        <v>122</v>
      </c>
      <c r="F4" s="255" t="s">
        <v>123</v>
      </c>
      <c r="G4" s="402" t="s">
        <v>124</v>
      </c>
      <c r="H4" s="402"/>
      <c r="I4" s="396" t="s">
        <v>125</v>
      </c>
      <c r="J4" s="403" t="s">
        <v>126</v>
      </c>
      <c r="K4" s="403"/>
      <c r="L4" s="403"/>
      <c r="M4" s="403"/>
      <c r="N4" s="45" t="s">
        <v>127</v>
      </c>
    </row>
    <row r="5" spans="1:14" ht="157.5" customHeight="1" thickBot="1">
      <c r="A5" s="23" t="s">
        <v>847</v>
      </c>
      <c r="B5" s="22" t="s">
        <v>848</v>
      </c>
      <c r="C5" s="47" t="s">
        <v>831</v>
      </c>
      <c r="D5" s="48" t="s">
        <v>849</v>
      </c>
      <c r="E5" s="58" t="s">
        <v>833</v>
      </c>
      <c r="F5" s="50" t="s">
        <v>834</v>
      </c>
      <c r="G5" s="14">
        <v>31</v>
      </c>
      <c r="H5" s="45" t="s">
        <v>133</v>
      </c>
      <c r="I5" s="45" t="s">
        <v>183</v>
      </c>
      <c r="J5" s="45" t="s">
        <v>836</v>
      </c>
      <c r="K5" s="45" t="s">
        <v>837</v>
      </c>
      <c r="L5" s="100" t="s">
        <v>141</v>
      </c>
      <c r="M5" s="45" t="str">
        <f>IF(C5="Nu exista","Neaplicabil ptr. ca nu exista limita de specificatie","x")</f>
        <v>x</v>
      </c>
      <c r="N5" s="46" t="s">
        <v>838</v>
      </c>
    </row>
    <row r="6" spans="1:14" ht="168.75" customHeight="1" thickBot="1">
      <c r="A6" s="23" t="s">
        <v>847</v>
      </c>
      <c r="B6" s="22" t="s">
        <v>848</v>
      </c>
      <c r="C6" s="47" t="s">
        <v>831</v>
      </c>
      <c r="D6" s="48" t="s">
        <v>850</v>
      </c>
      <c r="E6" s="58" t="s">
        <v>843</v>
      </c>
      <c r="F6" s="50" t="s">
        <v>834</v>
      </c>
      <c r="G6" s="14">
        <v>31</v>
      </c>
      <c r="H6" s="45" t="s">
        <v>133</v>
      </c>
      <c r="I6" s="45" t="s">
        <v>183</v>
      </c>
      <c r="J6" s="45" t="s">
        <v>841</v>
      </c>
      <c r="K6" s="45" t="s">
        <v>837</v>
      </c>
      <c r="L6" s="100" t="s">
        <v>141</v>
      </c>
      <c r="M6" s="45" t="str">
        <f>IF(C6="Nu exista","Neaplicabil ptr. ca nu exista limita de specificatie","x")</f>
        <v>x</v>
      </c>
      <c r="N6" s="46" t="s">
        <v>838</v>
      </c>
    </row>
    <row r="7" spans="1:14" ht="15.75" thickBot="1">
      <c r="A7" s="391"/>
      <c r="B7" s="391"/>
      <c r="C7" s="391"/>
      <c r="D7" s="391"/>
      <c r="E7" s="391"/>
      <c r="F7" s="257"/>
      <c r="G7" s="391"/>
      <c r="H7" s="391"/>
      <c r="I7" s="391"/>
      <c r="J7" s="391"/>
      <c r="K7" s="391"/>
      <c r="L7" s="391"/>
      <c r="M7" s="391"/>
      <c r="N7" s="391"/>
    </row>
    <row r="8" spans="1:14" ht="15.75" thickBot="1">
      <c r="A8" s="14" t="s">
        <v>144</v>
      </c>
      <c r="F8" s="26"/>
    </row>
    <row r="9" spans="1:14" ht="15.75" customHeight="1" thickBot="1">
      <c r="A9" s="56" t="s">
        <v>145</v>
      </c>
      <c r="B9" s="404" t="s">
        <v>146</v>
      </c>
      <c r="C9" s="404"/>
      <c r="D9" s="404"/>
      <c r="E9" s="404"/>
      <c r="F9" s="404"/>
      <c r="G9" s="404"/>
      <c r="H9" s="404"/>
      <c r="I9" s="404"/>
      <c r="J9" s="404"/>
      <c r="K9" s="404"/>
      <c r="L9" s="404"/>
      <c r="M9" s="404"/>
    </row>
    <row r="10" spans="1:14" ht="15.75" customHeight="1" thickBot="1">
      <c r="A10" s="56" t="s">
        <v>147</v>
      </c>
      <c r="B10" s="427" t="s">
        <v>845</v>
      </c>
      <c r="C10" s="427"/>
      <c r="D10" s="427"/>
      <c r="E10" s="427"/>
      <c r="F10" s="427"/>
      <c r="G10" s="427"/>
      <c r="H10" s="427"/>
      <c r="I10" s="427"/>
      <c r="J10" s="427"/>
      <c r="K10" s="427"/>
      <c r="L10" s="427"/>
      <c r="M10" s="398"/>
    </row>
    <row r="11" spans="1:14" ht="15.75" thickBot="1">
      <c r="A11" s="14" t="s">
        <v>162</v>
      </c>
      <c r="B11" s="404" t="s">
        <v>150</v>
      </c>
      <c r="C11" s="404"/>
      <c r="D11" s="404"/>
      <c r="E11" s="404"/>
      <c r="F11" s="404"/>
      <c r="G11" s="404"/>
      <c r="H11" s="404"/>
      <c r="I11" s="404"/>
      <c r="J11" s="404"/>
      <c r="K11" s="404"/>
      <c r="L11" s="404"/>
      <c r="M11" s="404"/>
    </row>
    <row r="12" spans="1:14" ht="15.75" thickBot="1">
      <c r="A12" s="14"/>
      <c r="B12" s="401"/>
      <c r="C12" s="401"/>
      <c r="D12" s="401"/>
      <c r="E12" s="401"/>
      <c r="F12" s="401"/>
      <c r="G12" s="401"/>
      <c r="H12" s="401"/>
      <c r="I12" s="401"/>
      <c r="J12" s="401"/>
      <c r="K12" s="401"/>
      <c r="L12" s="401"/>
      <c r="M12" s="401"/>
    </row>
    <row r="13" spans="1:14" ht="15.75" thickBot="1">
      <c r="A13" s="14"/>
      <c r="B13" s="401"/>
      <c r="C13" s="401"/>
      <c r="D13" s="401"/>
      <c r="E13" s="401"/>
      <c r="F13" s="401"/>
      <c r="G13" s="401"/>
      <c r="H13" s="401"/>
      <c r="I13" s="401"/>
      <c r="J13" s="401"/>
      <c r="K13" s="401"/>
      <c r="L13" s="401"/>
      <c r="M13" s="401"/>
    </row>
    <row r="14" spans="1:14">
      <c r="A14" s="391"/>
      <c r="B14" s="391"/>
      <c r="C14" s="391"/>
      <c r="D14" s="391"/>
      <c r="E14" s="391"/>
      <c r="F14" s="257"/>
      <c r="G14" s="391"/>
      <c r="H14" s="391"/>
      <c r="I14" s="391"/>
      <c r="J14" s="391"/>
      <c r="K14" s="391"/>
      <c r="L14" s="391"/>
      <c r="M14" s="391"/>
      <c r="N14" s="391"/>
    </row>
    <row r="15" spans="1:14">
      <c r="A15" s="391"/>
      <c r="B15" s="391"/>
      <c r="C15" s="391"/>
      <c r="D15" s="391"/>
      <c r="E15" s="391"/>
      <c r="F15" s="257"/>
      <c r="G15" s="391"/>
      <c r="H15" s="391"/>
      <c r="I15" s="391"/>
      <c r="J15" s="391"/>
      <c r="K15" s="391"/>
      <c r="L15" s="391"/>
      <c r="M15" s="391"/>
      <c r="N15" s="391"/>
    </row>
    <row r="16" spans="1:14">
      <c r="A16" s="391"/>
      <c r="B16" s="391"/>
      <c r="C16" s="391"/>
      <c r="D16" s="391"/>
      <c r="E16" s="391"/>
      <c r="F16" s="257"/>
      <c r="G16" s="391"/>
      <c r="H16" s="391"/>
      <c r="I16" s="391"/>
      <c r="J16" s="391"/>
      <c r="K16" s="391"/>
      <c r="L16" s="391"/>
      <c r="M16" s="391"/>
      <c r="N16" s="391"/>
    </row>
    <row r="17" spans="2:14">
      <c r="B17" s="391"/>
      <c r="C17" s="391"/>
      <c r="D17" s="391"/>
      <c r="E17" s="391"/>
      <c r="F17" s="257"/>
      <c r="G17" s="391"/>
      <c r="H17" s="391"/>
      <c r="I17" s="391"/>
      <c r="J17" s="391"/>
      <c r="K17" s="391"/>
      <c r="L17" s="391"/>
      <c r="M17" s="391"/>
      <c r="N17" s="391"/>
    </row>
    <row r="18" spans="2:14">
      <c r="B18" s="391"/>
      <c r="C18" s="391"/>
      <c r="D18" s="391"/>
      <c r="E18" s="391"/>
      <c r="F18" s="257"/>
      <c r="G18" s="391"/>
      <c r="H18" s="391"/>
      <c r="I18" s="391"/>
      <c r="J18" s="391"/>
      <c r="K18" s="391"/>
      <c r="L18" s="391"/>
      <c r="M18" s="391"/>
      <c r="N18" s="391"/>
    </row>
    <row r="19" spans="2:14">
      <c r="B19" s="391"/>
      <c r="C19" s="391"/>
      <c r="D19" s="391"/>
      <c r="E19" s="391"/>
      <c r="F19" s="257"/>
      <c r="G19" s="391"/>
      <c r="H19" s="391"/>
      <c r="I19" s="391"/>
      <c r="J19" s="391"/>
      <c r="K19" s="391"/>
      <c r="L19" s="391"/>
      <c r="M19" s="391"/>
      <c r="N19" s="391"/>
    </row>
    <row r="20" spans="2:14">
      <c r="B20" s="391"/>
      <c r="C20" s="391"/>
      <c r="D20" s="391"/>
      <c r="E20" s="391"/>
      <c r="F20" s="257"/>
      <c r="G20" s="391"/>
      <c r="H20" s="391"/>
      <c r="I20" s="391"/>
      <c r="J20" s="391"/>
      <c r="K20" s="391"/>
      <c r="L20" s="391"/>
      <c r="M20" s="391"/>
      <c r="N20" s="391"/>
    </row>
    <row r="21" spans="2:14">
      <c r="B21" s="391"/>
      <c r="C21" s="391"/>
      <c r="D21" s="391"/>
      <c r="E21" s="391"/>
      <c r="F21" s="257"/>
      <c r="G21" s="391"/>
      <c r="H21" s="391"/>
      <c r="I21" s="391"/>
      <c r="J21" s="391"/>
      <c r="K21" s="391"/>
      <c r="L21" s="391"/>
      <c r="M21" s="391"/>
      <c r="N21" s="391"/>
    </row>
    <row r="22" spans="2:14">
      <c r="B22" s="391"/>
      <c r="C22" s="391"/>
      <c r="D22" s="391"/>
      <c r="E22" s="391"/>
      <c r="F22" s="257"/>
      <c r="G22" s="391"/>
      <c r="H22" s="391"/>
      <c r="I22" s="391"/>
      <c r="J22" s="391"/>
      <c r="K22" s="391"/>
      <c r="L22" s="391"/>
      <c r="M22" s="391"/>
      <c r="N22" s="391"/>
    </row>
    <row r="23" spans="2:14">
      <c r="B23" s="391"/>
      <c r="C23" s="391"/>
      <c r="D23" s="391"/>
      <c r="E23" s="391"/>
      <c r="F23" s="257"/>
      <c r="G23" s="391"/>
      <c r="H23" s="391"/>
      <c r="I23" s="391"/>
      <c r="J23" s="391"/>
      <c r="K23" s="391"/>
      <c r="L23" s="391"/>
      <c r="M23" s="391"/>
      <c r="N23" s="391"/>
    </row>
    <row r="24" spans="2:14">
      <c r="B24" s="391"/>
      <c r="C24" s="391"/>
      <c r="D24" s="391"/>
      <c r="E24" s="391"/>
      <c r="F24" s="257"/>
      <c r="G24" s="391"/>
      <c r="H24" s="391"/>
      <c r="I24" s="391"/>
      <c r="J24" s="391"/>
      <c r="K24" s="391"/>
      <c r="L24" s="391"/>
      <c r="M24" s="391"/>
      <c r="N24" s="391"/>
    </row>
    <row r="25" spans="2:14">
      <c r="B25" s="391"/>
      <c r="C25" s="391"/>
      <c r="D25" s="391"/>
      <c r="E25" s="391"/>
      <c r="F25" s="257"/>
      <c r="G25" s="391"/>
      <c r="H25" s="391"/>
      <c r="I25" s="391"/>
      <c r="J25" s="391"/>
      <c r="K25" s="391"/>
      <c r="L25" s="391"/>
      <c r="M25" s="391"/>
      <c r="N25" s="391"/>
    </row>
    <row r="26" spans="2:14">
      <c r="B26" s="391"/>
      <c r="C26" s="391"/>
      <c r="D26" s="391"/>
      <c r="E26" s="391"/>
      <c r="F26" s="257"/>
      <c r="G26" s="391"/>
      <c r="H26" s="391"/>
      <c r="I26" s="391"/>
      <c r="J26" s="391"/>
      <c r="K26" s="391"/>
      <c r="L26" s="391"/>
      <c r="M26" s="391"/>
      <c r="N26" s="391"/>
    </row>
    <row r="27" spans="2:14">
      <c r="B27" s="391"/>
      <c r="C27" s="391"/>
      <c r="D27" s="391"/>
      <c r="E27" s="391"/>
      <c r="F27" s="257"/>
      <c r="G27" s="391"/>
      <c r="H27" s="391"/>
      <c r="I27" s="391"/>
      <c r="J27" s="391"/>
      <c r="K27" s="391"/>
      <c r="L27" s="391"/>
      <c r="M27" s="391"/>
      <c r="N27" s="391"/>
    </row>
    <row r="28" spans="2:14">
      <c r="B28" s="391"/>
      <c r="C28" s="391"/>
      <c r="D28" s="391"/>
      <c r="E28" s="391"/>
      <c r="F28" s="257"/>
      <c r="G28" s="391"/>
      <c r="H28" s="391"/>
      <c r="I28" s="391"/>
      <c r="J28" s="391"/>
      <c r="K28" s="391"/>
      <c r="L28" s="391"/>
      <c r="M28" s="391"/>
      <c r="N28" s="391"/>
    </row>
    <row r="29" spans="2:14">
      <c r="B29" s="391"/>
      <c r="C29" s="391"/>
      <c r="D29" s="391"/>
      <c r="E29" s="391"/>
      <c r="F29" s="257"/>
      <c r="G29" s="391"/>
      <c r="H29" s="391"/>
      <c r="I29" s="391"/>
      <c r="J29" s="391"/>
      <c r="K29" s="391"/>
      <c r="L29" s="391"/>
      <c r="M29" s="391"/>
      <c r="N29" s="391"/>
    </row>
    <row r="30" spans="2:14">
      <c r="B30" s="391"/>
      <c r="C30" s="391"/>
      <c r="D30" s="391"/>
      <c r="E30" s="391"/>
      <c r="F30" s="257"/>
      <c r="G30" s="391"/>
      <c r="H30" s="391"/>
      <c r="I30" s="391"/>
      <c r="J30" s="391"/>
      <c r="K30" s="391"/>
      <c r="L30" s="391"/>
      <c r="M30" s="391"/>
      <c r="N30" s="391"/>
    </row>
    <row r="31" spans="2:14">
      <c r="B31" s="391"/>
      <c r="C31" s="391"/>
      <c r="D31" s="391"/>
      <c r="E31" s="391"/>
      <c r="F31" s="257"/>
      <c r="G31" s="391"/>
      <c r="H31" s="391"/>
      <c r="I31" s="391"/>
      <c r="J31" s="391"/>
      <c r="K31" s="391"/>
      <c r="L31" s="391"/>
      <c r="M31" s="391"/>
      <c r="N31" s="391"/>
    </row>
    <row r="32" spans="2:14">
      <c r="B32" s="391"/>
      <c r="C32" s="391"/>
      <c r="D32" s="391"/>
      <c r="E32" s="391"/>
      <c r="F32" s="257"/>
      <c r="G32" s="391"/>
      <c r="H32" s="391"/>
      <c r="I32" s="391"/>
      <c r="J32" s="391"/>
      <c r="K32" s="391"/>
      <c r="L32" s="391"/>
      <c r="M32" s="391"/>
      <c r="N32" s="391"/>
    </row>
    <row r="33" spans="2:14">
      <c r="B33" s="391"/>
      <c r="C33" s="391"/>
      <c r="D33" s="391"/>
      <c r="E33" s="391"/>
      <c r="F33" s="257"/>
      <c r="G33" s="391"/>
      <c r="H33" s="391"/>
      <c r="I33" s="391"/>
      <c r="J33" s="391"/>
      <c r="K33" s="391"/>
      <c r="L33" s="391"/>
      <c r="M33" s="391"/>
      <c r="N33" s="391"/>
    </row>
    <row r="34" spans="2:14">
      <c r="B34" s="391"/>
      <c r="C34" s="391"/>
      <c r="D34" s="391"/>
      <c r="E34" s="391"/>
      <c r="F34" s="257"/>
      <c r="G34" s="391"/>
      <c r="H34" s="391"/>
      <c r="I34" s="391"/>
      <c r="J34" s="391"/>
      <c r="K34" s="391"/>
      <c r="L34" s="391"/>
      <c r="M34" s="391"/>
      <c r="N34" s="391"/>
    </row>
    <row r="35" spans="2:14">
      <c r="B35" s="391"/>
      <c r="C35" s="391"/>
      <c r="D35" s="391"/>
      <c r="E35" s="391"/>
      <c r="F35" s="257"/>
      <c r="G35" s="391"/>
      <c r="H35" s="391"/>
      <c r="I35" s="391"/>
      <c r="J35" s="391"/>
      <c r="K35" s="391"/>
      <c r="L35" s="391"/>
      <c r="M35" s="391"/>
      <c r="N35" s="391"/>
    </row>
    <row r="36" spans="2:14">
      <c r="B36" s="391"/>
      <c r="C36" s="391"/>
      <c r="D36" s="391"/>
      <c r="E36" s="391"/>
      <c r="F36" s="257"/>
      <c r="G36" s="391"/>
      <c r="H36" s="391"/>
      <c r="I36" s="391"/>
      <c r="J36" s="391"/>
      <c r="K36" s="391"/>
      <c r="L36" s="391"/>
      <c r="M36" s="391"/>
      <c r="N36" s="391"/>
    </row>
    <row r="37" spans="2:14">
      <c r="B37" s="391"/>
      <c r="C37" s="391"/>
      <c r="D37" s="391"/>
      <c r="E37" s="391"/>
      <c r="F37" s="257"/>
      <c r="G37" s="391"/>
      <c r="H37" s="391"/>
      <c r="I37" s="391"/>
      <c r="J37" s="391"/>
      <c r="K37" s="391"/>
      <c r="L37" s="391"/>
      <c r="M37" s="391"/>
      <c r="N37" s="391"/>
    </row>
    <row r="38" spans="2:14">
      <c r="B38" s="391"/>
      <c r="C38" s="391"/>
      <c r="D38" s="391"/>
      <c r="E38" s="391"/>
      <c r="F38" s="257"/>
      <c r="G38" s="391"/>
      <c r="H38" s="391"/>
      <c r="I38" s="391"/>
      <c r="J38" s="391"/>
      <c r="K38" s="391"/>
      <c r="L38" s="391"/>
      <c r="M38" s="391"/>
      <c r="N38" s="391"/>
    </row>
    <row r="39" spans="2:14">
      <c r="B39" s="391"/>
      <c r="C39" s="391"/>
      <c r="D39" s="391"/>
      <c r="E39" s="391"/>
      <c r="F39" s="257"/>
      <c r="G39" s="391"/>
      <c r="H39" s="391"/>
      <c r="I39" s="391"/>
      <c r="J39" s="391"/>
      <c r="K39" s="391"/>
      <c r="L39" s="391"/>
      <c r="M39" s="391"/>
      <c r="N39" s="391"/>
    </row>
    <row r="40" spans="2:14">
      <c r="B40" s="391"/>
      <c r="C40" s="391"/>
      <c r="D40" s="391"/>
      <c r="E40" s="391"/>
      <c r="F40" s="257"/>
      <c r="G40" s="391"/>
      <c r="H40" s="391"/>
      <c r="I40" s="391"/>
      <c r="J40" s="391"/>
      <c r="K40" s="391"/>
      <c r="L40" s="391"/>
      <c r="M40" s="391"/>
      <c r="N40" s="391"/>
    </row>
    <row r="41" spans="2:14">
      <c r="B41" s="391"/>
      <c r="C41" s="391"/>
      <c r="D41" s="391"/>
      <c r="E41" s="391"/>
      <c r="F41" s="257"/>
      <c r="G41" s="391"/>
      <c r="H41" s="391"/>
      <c r="I41" s="391"/>
      <c r="J41" s="391"/>
      <c r="K41" s="391"/>
      <c r="L41" s="391"/>
      <c r="M41" s="391"/>
      <c r="N41" s="391"/>
    </row>
    <row r="42" spans="2:14">
      <c r="B42" s="391"/>
      <c r="C42" s="391"/>
      <c r="D42" s="391"/>
      <c r="E42" s="391"/>
      <c r="F42" s="257"/>
      <c r="G42" s="391"/>
      <c r="H42" s="391"/>
      <c r="I42" s="391"/>
      <c r="J42" s="391"/>
      <c r="K42" s="391"/>
      <c r="L42" s="391"/>
      <c r="M42" s="391"/>
      <c r="N42" s="391"/>
    </row>
    <row r="43" spans="2:14">
      <c r="B43" s="391"/>
      <c r="C43" s="391"/>
      <c r="D43" s="391"/>
      <c r="E43" s="391"/>
      <c r="F43" s="257"/>
      <c r="G43" s="391"/>
      <c r="H43" s="391"/>
      <c r="I43" s="391"/>
      <c r="J43" s="391"/>
      <c r="K43" s="391"/>
      <c r="L43" s="391"/>
      <c r="M43" s="391"/>
      <c r="N43" s="391"/>
    </row>
    <row r="44" spans="2:14">
      <c r="B44" s="391"/>
      <c r="C44" s="391"/>
      <c r="D44" s="391"/>
      <c r="E44" s="391"/>
      <c r="F44" s="257"/>
      <c r="G44" s="391"/>
      <c r="H44" s="391"/>
      <c r="I44" s="391"/>
      <c r="J44" s="391"/>
      <c r="K44" s="391"/>
      <c r="L44" s="391"/>
      <c r="M44" s="391"/>
      <c r="N44" s="391"/>
    </row>
    <row r="45" spans="2:14">
      <c r="B45" s="391"/>
      <c r="C45" s="391"/>
      <c r="D45" s="391"/>
      <c r="E45" s="391"/>
      <c r="F45" s="257"/>
      <c r="G45" s="391"/>
      <c r="H45" s="391"/>
      <c r="I45" s="391"/>
      <c r="J45" s="391"/>
      <c r="K45" s="391"/>
      <c r="L45" s="391"/>
      <c r="M45" s="391"/>
      <c r="N45" s="391"/>
    </row>
    <row r="46" spans="2:14">
      <c r="B46" s="391"/>
      <c r="C46" s="391"/>
      <c r="D46" s="391"/>
      <c r="E46" s="391"/>
      <c r="F46" s="257"/>
      <c r="G46" s="391"/>
      <c r="H46" s="391"/>
      <c r="I46" s="391"/>
      <c r="J46" s="391"/>
      <c r="K46" s="391"/>
      <c r="L46" s="391"/>
      <c r="M46" s="391"/>
      <c r="N46" s="391"/>
    </row>
    <row r="47" spans="2:14">
      <c r="B47" s="391"/>
      <c r="C47" s="391"/>
      <c r="D47" s="391"/>
      <c r="E47" s="391"/>
      <c r="F47" s="257"/>
      <c r="G47" s="391"/>
      <c r="H47" s="391"/>
      <c r="I47" s="391"/>
      <c r="J47" s="391"/>
      <c r="K47" s="391"/>
      <c r="L47" s="391"/>
      <c r="M47" s="391"/>
      <c r="N47" s="391"/>
    </row>
    <row r="48" spans="2:14">
      <c r="B48" s="391"/>
      <c r="C48" s="391"/>
      <c r="D48" s="391"/>
      <c r="E48" s="391"/>
      <c r="F48" s="257"/>
      <c r="G48" s="391"/>
      <c r="H48" s="391"/>
      <c r="I48" s="391"/>
      <c r="J48" s="391"/>
      <c r="K48" s="391"/>
      <c r="L48" s="391"/>
      <c r="M48" s="391"/>
      <c r="N48" s="391"/>
    </row>
    <row r="49" spans="2:14">
      <c r="B49" s="391"/>
      <c r="C49" s="391"/>
      <c r="D49" s="391"/>
      <c r="E49" s="391"/>
      <c r="F49" s="257"/>
      <c r="G49" s="391"/>
      <c r="H49" s="391"/>
      <c r="I49" s="391"/>
      <c r="J49" s="391"/>
      <c r="K49" s="391"/>
      <c r="L49" s="391"/>
      <c r="M49" s="391"/>
      <c r="N49" s="391"/>
    </row>
    <row r="50" spans="2:14">
      <c r="B50" s="391"/>
      <c r="C50" s="391"/>
      <c r="D50" s="391"/>
      <c r="E50" s="391"/>
      <c r="F50" s="257"/>
      <c r="G50" s="391"/>
      <c r="H50" s="391"/>
      <c r="I50" s="391"/>
      <c r="J50" s="391"/>
      <c r="K50" s="391"/>
      <c r="L50" s="391"/>
      <c r="M50" s="391"/>
      <c r="N50" s="391"/>
    </row>
    <row r="51" spans="2:14">
      <c r="B51" s="391"/>
      <c r="C51" s="391"/>
      <c r="D51" s="391"/>
      <c r="E51" s="391"/>
      <c r="F51" s="257"/>
      <c r="G51" s="391"/>
      <c r="H51" s="391"/>
      <c r="I51" s="391"/>
      <c r="J51" s="391"/>
      <c r="K51" s="391"/>
      <c r="L51" s="391"/>
      <c r="M51" s="391"/>
      <c r="N51" s="391"/>
    </row>
    <row r="52" spans="2:14">
      <c r="B52" s="391"/>
      <c r="C52" s="391"/>
      <c r="D52" s="391"/>
      <c r="E52" s="391"/>
      <c r="F52" s="257"/>
      <c r="G52" s="391"/>
      <c r="H52" s="391"/>
      <c r="I52" s="391"/>
      <c r="J52" s="391"/>
      <c r="K52" s="391"/>
      <c r="L52" s="391"/>
      <c r="M52" s="391"/>
      <c r="N52" s="391"/>
    </row>
    <row r="53" spans="2:14">
      <c r="B53" s="391"/>
      <c r="C53" s="391"/>
      <c r="D53" s="391"/>
      <c r="E53" s="391"/>
      <c r="F53" s="257"/>
      <c r="G53" s="391"/>
      <c r="H53" s="391"/>
      <c r="I53" s="391"/>
      <c r="J53" s="391"/>
      <c r="K53" s="391"/>
      <c r="L53" s="391"/>
      <c r="M53" s="391"/>
      <c r="N53" s="391"/>
    </row>
    <row r="54" spans="2:14">
      <c r="B54" s="391"/>
      <c r="C54" s="391"/>
      <c r="D54" s="391"/>
      <c r="E54" s="391"/>
      <c r="F54" s="257"/>
      <c r="G54" s="391"/>
      <c r="H54" s="391"/>
      <c r="I54" s="391"/>
      <c r="J54" s="391"/>
      <c r="K54" s="391"/>
      <c r="L54" s="391"/>
      <c r="M54" s="391"/>
      <c r="N54" s="391"/>
    </row>
    <row r="55" spans="2:14">
      <c r="B55" s="391"/>
      <c r="C55" s="391"/>
      <c r="D55" s="391"/>
      <c r="E55" s="391"/>
      <c r="F55" s="257"/>
      <c r="G55" s="391"/>
      <c r="H55" s="391"/>
      <c r="I55" s="391"/>
      <c r="J55" s="391"/>
      <c r="K55" s="391"/>
      <c r="L55" s="391"/>
      <c r="M55" s="391"/>
      <c r="N55" s="391"/>
    </row>
    <row r="56" spans="2:14">
      <c r="B56" s="391"/>
      <c r="C56" s="391"/>
      <c r="D56" s="391"/>
      <c r="E56" s="391"/>
      <c r="F56" s="257"/>
      <c r="G56" s="391"/>
      <c r="H56" s="391"/>
      <c r="I56" s="391"/>
      <c r="J56" s="391"/>
      <c r="K56" s="391"/>
      <c r="L56" s="391"/>
      <c r="M56" s="391"/>
      <c r="N56" s="391"/>
    </row>
    <row r="57" spans="2:14">
      <c r="B57" s="391"/>
      <c r="C57" s="391"/>
      <c r="D57" s="391"/>
      <c r="E57" s="391"/>
      <c r="F57" s="257"/>
      <c r="G57" s="391"/>
      <c r="H57" s="391"/>
      <c r="I57" s="391"/>
      <c r="J57" s="391"/>
      <c r="K57" s="391"/>
      <c r="L57" s="391"/>
      <c r="M57" s="391"/>
      <c r="N57" s="391"/>
    </row>
    <row r="58" spans="2:14">
      <c r="B58" s="391"/>
      <c r="C58" s="391"/>
      <c r="D58" s="391"/>
      <c r="E58" s="391"/>
      <c r="F58" s="257"/>
      <c r="G58" s="391"/>
      <c r="H58" s="391"/>
      <c r="I58" s="391"/>
      <c r="J58" s="391"/>
      <c r="K58" s="391"/>
      <c r="L58" s="391"/>
      <c r="M58" s="391"/>
      <c r="N58" s="391"/>
    </row>
    <row r="59" spans="2:14">
      <c r="B59" s="391"/>
      <c r="C59" s="391"/>
      <c r="D59" s="391"/>
      <c r="E59" s="391"/>
      <c r="F59" s="257"/>
      <c r="G59" s="391"/>
      <c r="H59" s="391"/>
      <c r="I59" s="391"/>
      <c r="J59" s="391"/>
      <c r="K59" s="391"/>
      <c r="L59" s="391"/>
      <c r="M59" s="391"/>
      <c r="N59" s="391"/>
    </row>
    <row r="60" spans="2:14">
      <c r="B60" s="391"/>
      <c r="C60" s="391"/>
      <c r="D60" s="391"/>
      <c r="E60" s="391"/>
      <c r="F60" s="257"/>
      <c r="G60" s="391"/>
      <c r="H60" s="391"/>
      <c r="I60" s="391"/>
      <c r="J60" s="391"/>
      <c r="K60" s="391"/>
      <c r="L60" s="391"/>
      <c r="M60" s="391"/>
      <c r="N60" s="391"/>
    </row>
  </sheetData>
  <mergeCells count="7">
    <mergeCell ref="B13:M13"/>
    <mergeCell ref="G4:H4"/>
    <mergeCell ref="J4:M4"/>
    <mergeCell ref="B9:M9"/>
    <mergeCell ref="B10:L10"/>
    <mergeCell ref="B11:M11"/>
    <mergeCell ref="B12:M12"/>
  </mergeCells>
  <dataValidations count="1">
    <dataValidation type="list" allowBlank="1" showInputMessage="1" showErrorMessage="1" sqref="I5:I6" xr:uid="{B18302FE-CCE3-482C-85C9-8E723202F966}">
      <formula1>ia_in_considerare_incertitudinea_de_masurare__WIM</formula1>
    </dataValidation>
  </dataValidations>
  <hyperlinks>
    <hyperlink ref="B2" location="Cuprins!A1" display="Cuprins!A1" xr:uid="{6453282C-D6FA-4EEF-B5BD-5FB924DD91A8}"/>
  </hyperlinks>
  <pageMargins left="0.25" right="0.25" top="0.75" bottom="0.90625000000000011" header="0.30000000000000004" footer="0.30000000000000004"/>
  <pageSetup paperSize="9" scale="70" fitToWidth="0" fitToHeight="0" orientation="landscape" r:id="rId1"/>
  <headerFooter>
    <oddHeader>&amp;L&amp;"-,Bold"Chimie si radioactivitate&amp;C&amp;"-,Bold"Matricea de corespondență a regulilor de decizie aplicate 
pentru încercările efectate de către IISPV</oddHeader>
    <oddFooter>&amp;L&amp;8Rez. = Rezultat analiza
"&lt;" = mai mic
"&gt;" = mai mare
"≥" = mai mare s-au egal
"≤" = mai mic sau egal&amp;CCod F4-PG13                                                     Ed I Rev 01 / Data 08.03.2021   &amp;RPag.&amp;P din &amp;N</oddFooter>
  </headerFooter>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430976-4C79-4022-9C08-020E100952D9}">
  <dimension ref="A1:N65"/>
  <sheetViews>
    <sheetView view="pageLayout" zoomScaleNormal="100" workbookViewId="0"/>
  </sheetViews>
  <sheetFormatPr defaultRowHeight="15"/>
  <cols>
    <col min="1" max="1" width="26.5703125" style="26" customWidth="1"/>
    <col min="2" max="2" width="17.5703125" style="26" customWidth="1"/>
    <col min="3" max="3" width="20.28515625" style="26" customWidth="1"/>
    <col min="4" max="4" width="11.140625" style="26" customWidth="1"/>
    <col min="5" max="5" width="11.42578125" style="26" customWidth="1"/>
    <col min="6" max="6" width="6.5703125" style="26" customWidth="1"/>
    <col min="7" max="7" width="10.42578125" style="26" customWidth="1"/>
    <col min="8" max="8" width="2.85546875" style="26" customWidth="1"/>
    <col min="9" max="9" width="9.7109375" style="26" customWidth="1"/>
    <col min="10" max="10" width="10.7109375" style="26" customWidth="1"/>
    <col min="11" max="11" width="10.42578125" style="26" customWidth="1"/>
    <col min="12" max="12" width="9.140625" style="26" customWidth="1"/>
    <col min="13" max="13" width="16.5703125" style="26" customWidth="1"/>
    <col min="14" max="14" width="9.7109375" style="26" customWidth="1"/>
    <col min="15" max="15" width="25.5703125" style="26" customWidth="1"/>
    <col min="16" max="16" width="14.7109375" style="26" customWidth="1"/>
    <col min="17" max="17" width="9.140625" style="26" customWidth="1"/>
    <col min="18" max="16384" width="9.140625" style="26"/>
  </cols>
  <sheetData>
    <row r="1" spans="1:14">
      <c r="A1" s="26" t="s">
        <v>801</v>
      </c>
      <c r="I1" s="27" t="s">
        <v>109</v>
      </c>
      <c r="J1" s="28"/>
      <c r="K1" s="28" t="s">
        <v>110</v>
      </c>
      <c r="L1" s="88">
        <v>45537</v>
      </c>
    </row>
    <row r="2" spans="1:14" ht="15.75" thickBot="1">
      <c r="A2" s="26" t="s">
        <v>112</v>
      </c>
      <c r="B2" s="29" t="s">
        <v>113</v>
      </c>
      <c r="I2" s="30" t="s">
        <v>114</v>
      </c>
      <c r="J2" s="31"/>
      <c r="K2" s="32" t="s">
        <v>115</v>
      </c>
      <c r="L2" s="30"/>
    </row>
    <row r="3" spans="1:14" ht="15.75" thickBot="1">
      <c r="A3" s="33" t="s">
        <v>116</v>
      </c>
      <c r="B3" s="34"/>
      <c r="C3" s="35" t="s">
        <v>117</v>
      </c>
      <c r="D3" s="35"/>
      <c r="E3" s="36"/>
      <c r="F3" s="37"/>
      <c r="G3" s="38"/>
      <c r="H3" s="39"/>
      <c r="I3" s="40" t="s">
        <v>118</v>
      </c>
      <c r="J3" s="39"/>
      <c r="K3" s="39"/>
      <c r="L3" s="39"/>
      <c r="M3" s="39"/>
      <c r="N3" s="41"/>
    </row>
    <row r="4" spans="1:14" ht="63.75" customHeight="1" thickBot="1">
      <c r="A4" s="396" t="s">
        <v>2</v>
      </c>
      <c r="B4" s="396" t="s">
        <v>119</v>
      </c>
      <c r="C4" s="42" t="s">
        <v>120</v>
      </c>
      <c r="D4" s="43" t="s">
        <v>121</v>
      </c>
      <c r="E4" s="43" t="s">
        <v>122</v>
      </c>
      <c r="F4" s="44" t="s">
        <v>123</v>
      </c>
      <c r="G4" s="402" t="s">
        <v>124</v>
      </c>
      <c r="H4" s="402"/>
      <c r="I4" s="396" t="s">
        <v>125</v>
      </c>
      <c r="J4" s="403" t="s">
        <v>126</v>
      </c>
      <c r="K4" s="403"/>
      <c r="L4" s="403"/>
      <c r="M4" s="403"/>
      <c r="N4" s="45" t="s">
        <v>127</v>
      </c>
    </row>
    <row r="5" spans="1:14" ht="54" customHeight="1" thickBot="1">
      <c r="A5" s="23" t="s">
        <v>851</v>
      </c>
      <c r="B5" s="22" t="s">
        <v>852</v>
      </c>
      <c r="C5" s="47" t="s">
        <v>139</v>
      </c>
      <c r="D5" s="48" t="s">
        <v>853</v>
      </c>
      <c r="E5" s="58" t="s">
        <v>141</v>
      </c>
      <c r="F5" s="50" t="s">
        <v>854</v>
      </c>
      <c r="G5" s="14">
        <v>20</v>
      </c>
      <c r="H5" s="45" t="s">
        <v>133</v>
      </c>
      <c r="I5" s="45" t="s">
        <v>142</v>
      </c>
      <c r="J5" s="45" t="s">
        <v>142</v>
      </c>
      <c r="K5" s="45" t="s">
        <v>142</v>
      </c>
      <c r="L5" s="45" t="s">
        <v>142</v>
      </c>
      <c r="M5" s="45" t="str">
        <f t="shared" ref="M5:M12" si="0">IF(C5="Nu exista","Neaplicabil ptr. ca nu exista limita de specificatie","x")</f>
        <v>Neaplicabil ptr. ca nu exista limita de specificatie</v>
      </c>
      <c r="N5" s="45"/>
    </row>
    <row r="6" spans="1:14" ht="52.5" customHeight="1" thickBot="1">
      <c r="A6" s="23" t="s">
        <v>855</v>
      </c>
      <c r="B6" s="22" t="s">
        <v>852</v>
      </c>
      <c r="C6" s="47" t="s">
        <v>139</v>
      </c>
      <c r="D6" s="48" t="s">
        <v>853</v>
      </c>
      <c r="E6" s="58" t="s">
        <v>141</v>
      </c>
      <c r="F6" s="50" t="s">
        <v>854</v>
      </c>
      <c r="G6" s="14">
        <v>33</v>
      </c>
      <c r="H6" s="45" t="s">
        <v>133</v>
      </c>
      <c r="I6" s="45" t="s">
        <v>142</v>
      </c>
      <c r="J6" s="45" t="s">
        <v>142</v>
      </c>
      <c r="K6" s="45" t="s">
        <v>142</v>
      </c>
      <c r="L6" s="45" t="s">
        <v>142</v>
      </c>
      <c r="M6" s="45" t="str">
        <f t="shared" si="0"/>
        <v>Neaplicabil ptr. ca nu exista limita de specificatie</v>
      </c>
      <c r="N6" s="45"/>
    </row>
    <row r="7" spans="1:14" ht="52.5" customHeight="1" thickBot="1">
      <c r="A7" s="23" t="s">
        <v>856</v>
      </c>
      <c r="B7" s="22" t="s">
        <v>852</v>
      </c>
      <c r="C7" s="47" t="s">
        <v>139</v>
      </c>
      <c r="D7" s="48" t="s">
        <v>853</v>
      </c>
      <c r="E7" s="58" t="s">
        <v>141</v>
      </c>
      <c r="F7" s="50" t="s">
        <v>854</v>
      </c>
      <c r="G7" s="14">
        <v>14</v>
      </c>
      <c r="H7" s="45" t="s">
        <v>133</v>
      </c>
      <c r="I7" s="45" t="s">
        <v>142</v>
      </c>
      <c r="J7" s="45" t="s">
        <v>142</v>
      </c>
      <c r="K7" s="45" t="s">
        <v>142</v>
      </c>
      <c r="L7" s="45" t="s">
        <v>142</v>
      </c>
      <c r="M7" s="45" t="str">
        <f t="shared" si="0"/>
        <v>Neaplicabil ptr. ca nu exista limita de specificatie</v>
      </c>
      <c r="N7" s="45"/>
    </row>
    <row r="8" spans="1:14" ht="52.5" customHeight="1" thickBot="1">
      <c r="A8" s="23" t="s">
        <v>857</v>
      </c>
      <c r="B8" s="22" t="s">
        <v>852</v>
      </c>
      <c r="C8" s="47" t="s">
        <v>139</v>
      </c>
      <c r="D8" s="48" t="s">
        <v>853</v>
      </c>
      <c r="E8" s="58" t="s">
        <v>141</v>
      </c>
      <c r="F8" s="50" t="s">
        <v>854</v>
      </c>
      <c r="G8" s="14">
        <v>33</v>
      </c>
      <c r="H8" s="45" t="s">
        <v>133</v>
      </c>
      <c r="I8" s="45" t="s">
        <v>142</v>
      </c>
      <c r="J8" s="45" t="s">
        <v>142</v>
      </c>
      <c r="K8" s="45" t="s">
        <v>142</v>
      </c>
      <c r="L8" s="45" t="s">
        <v>142</v>
      </c>
      <c r="M8" s="45" t="str">
        <f t="shared" si="0"/>
        <v>Neaplicabil ptr. ca nu exista limita de specificatie</v>
      </c>
      <c r="N8" s="45"/>
    </row>
    <row r="9" spans="1:14" ht="52.5" customHeight="1" thickBot="1">
      <c r="A9" s="23" t="s">
        <v>851</v>
      </c>
      <c r="B9" s="22" t="s">
        <v>858</v>
      </c>
      <c r="C9" s="47" t="s">
        <v>139</v>
      </c>
      <c r="D9" s="48" t="s">
        <v>859</v>
      </c>
      <c r="E9" s="58" t="s">
        <v>141</v>
      </c>
      <c r="F9" s="50" t="s">
        <v>854</v>
      </c>
      <c r="G9" s="14">
        <v>22</v>
      </c>
      <c r="H9" s="45" t="s">
        <v>133</v>
      </c>
      <c r="I9" s="45" t="s">
        <v>142</v>
      </c>
      <c r="J9" s="45" t="s">
        <v>142</v>
      </c>
      <c r="K9" s="45" t="s">
        <v>142</v>
      </c>
      <c r="L9" s="45" t="s">
        <v>142</v>
      </c>
      <c r="M9" s="45" t="str">
        <f t="shared" si="0"/>
        <v>Neaplicabil ptr. ca nu exista limita de specificatie</v>
      </c>
      <c r="N9" s="45"/>
    </row>
    <row r="10" spans="1:14" ht="52.5" customHeight="1" thickBot="1">
      <c r="A10" s="23" t="s">
        <v>855</v>
      </c>
      <c r="B10" s="22" t="s">
        <v>858</v>
      </c>
      <c r="C10" s="47" t="s">
        <v>139</v>
      </c>
      <c r="D10" s="48" t="s">
        <v>859</v>
      </c>
      <c r="E10" s="58" t="s">
        <v>141</v>
      </c>
      <c r="F10" s="50" t="s">
        <v>854</v>
      </c>
      <c r="G10" s="14">
        <v>33</v>
      </c>
      <c r="H10" s="45" t="s">
        <v>133</v>
      </c>
      <c r="I10" s="45" t="s">
        <v>142</v>
      </c>
      <c r="J10" s="45" t="s">
        <v>142</v>
      </c>
      <c r="K10" s="45" t="s">
        <v>142</v>
      </c>
      <c r="L10" s="45" t="s">
        <v>142</v>
      </c>
      <c r="M10" s="45" t="str">
        <f t="shared" si="0"/>
        <v>Neaplicabil ptr. ca nu exista limita de specificatie</v>
      </c>
      <c r="N10" s="45"/>
    </row>
    <row r="11" spans="1:14" ht="52.5" customHeight="1" thickBot="1">
      <c r="A11" s="23" t="s">
        <v>856</v>
      </c>
      <c r="B11" s="22" t="s">
        <v>858</v>
      </c>
      <c r="C11" s="47" t="s">
        <v>139</v>
      </c>
      <c r="D11" s="48" t="s">
        <v>859</v>
      </c>
      <c r="E11" s="58" t="s">
        <v>141</v>
      </c>
      <c r="F11" s="50" t="s">
        <v>854</v>
      </c>
      <c r="G11" s="14">
        <v>19</v>
      </c>
      <c r="H11" s="45" t="s">
        <v>133</v>
      </c>
      <c r="I11" s="45" t="s">
        <v>142</v>
      </c>
      <c r="J11" s="45" t="s">
        <v>142</v>
      </c>
      <c r="K11" s="45" t="s">
        <v>142</v>
      </c>
      <c r="L11" s="45" t="s">
        <v>142</v>
      </c>
      <c r="M11" s="45" t="str">
        <f t="shared" si="0"/>
        <v>Neaplicabil ptr. ca nu exista limita de specificatie</v>
      </c>
      <c r="N11" s="45"/>
    </row>
    <row r="12" spans="1:14" ht="44.25" customHeight="1" thickBot="1">
      <c r="A12" s="23" t="s">
        <v>857</v>
      </c>
      <c r="B12" s="22" t="s">
        <v>858</v>
      </c>
      <c r="C12" s="47" t="s">
        <v>139</v>
      </c>
      <c r="D12" s="48" t="s">
        <v>859</v>
      </c>
      <c r="E12" s="58" t="s">
        <v>141</v>
      </c>
      <c r="F12" s="50" t="s">
        <v>854</v>
      </c>
      <c r="G12" s="14">
        <v>33</v>
      </c>
      <c r="H12" s="45" t="s">
        <v>133</v>
      </c>
      <c r="I12" s="45" t="s">
        <v>142</v>
      </c>
      <c r="J12" s="45" t="s">
        <v>142</v>
      </c>
      <c r="K12" s="45" t="s">
        <v>142</v>
      </c>
      <c r="L12" s="45" t="s">
        <v>142</v>
      </c>
      <c r="M12" s="45" t="str">
        <f t="shared" si="0"/>
        <v>Neaplicabil ptr. ca nu exista limita de specificatie</v>
      </c>
      <c r="N12" s="45"/>
    </row>
    <row r="13" spans="1:14" ht="15.75" thickBot="1">
      <c r="A13" s="391"/>
      <c r="B13" s="391"/>
      <c r="C13" s="391"/>
      <c r="D13" s="391"/>
      <c r="E13" s="391"/>
      <c r="F13" s="391"/>
      <c r="G13" s="391"/>
      <c r="H13" s="391"/>
      <c r="I13" s="391"/>
      <c r="J13" s="391"/>
      <c r="K13" s="391"/>
      <c r="L13" s="391"/>
      <c r="M13" s="391"/>
      <c r="N13" s="391"/>
    </row>
    <row r="14" spans="1:14" ht="15.75" thickBot="1">
      <c r="A14" s="14" t="s">
        <v>144</v>
      </c>
    </row>
    <row r="15" spans="1:14" ht="15.75" thickBot="1">
      <c r="A15" s="56" t="s">
        <v>145</v>
      </c>
      <c r="B15" s="404" t="s">
        <v>146</v>
      </c>
      <c r="C15" s="404"/>
      <c r="D15" s="404"/>
      <c r="E15" s="404"/>
      <c r="F15" s="404"/>
      <c r="G15" s="404"/>
      <c r="H15" s="404"/>
      <c r="I15" s="404"/>
      <c r="J15" s="404"/>
      <c r="K15" s="404"/>
      <c r="L15" s="404"/>
      <c r="M15" s="404"/>
    </row>
    <row r="16" spans="1:14" ht="15.75" thickBot="1">
      <c r="A16" s="14" t="s">
        <v>147</v>
      </c>
      <c r="B16" s="404" t="s">
        <v>148</v>
      </c>
      <c r="C16" s="404"/>
      <c r="D16" s="404"/>
      <c r="E16" s="404"/>
      <c r="F16" s="404"/>
      <c r="G16" s="404"/>
      <c r="H16" s="404"/>
      <c r="I16" s="404"/>
      <c r="J16" s="404"/>
      <c r="K16" s="404"/>
      <c r="L16" s="404"/>
      <c r="M16" s="404"/>
    </row>
    <row r="17" spans="1:14" ht="15.75" thickBot="1">
      <c r="A17" s="14" t="s">
        <v>162</v>
      </c>
      <c r="B17" s="404" t="s">
        <v>150</v>
      </c>
      <c r="C17" s="404"/>
      <c r="D17" s="404"/>
      <c r="E17" s="404"/>
      <c r="F17" s="404"/>
      <c r="G17" s="404"/>
      <c r="H17" s="404"/>
      <c r="I17" s="404"/>
      <c r="J17" s="404"/>
      <c r="K17" s="404"/>
      <c r="L17" s="404"/>
      <c r="M17" s="404"/>
    </row>
    <row r="18" spans="1:14" ht="15.75" thickBot="1">
      <c r="A18" s="14"/>
      <c r="B18" s="401"/>
      <c r="C18" s="401"/>
      <c r="D18" s="401"/>
      <c r="E18" s="401"/>
      <c r="F18" s="401"/>
      <c r="G18" s="401"/>
      <c r="H18" s="401"/>
      <c r="I18" s="401"/>
      <c r="J18" s="401"/>
      <c r="K18" s="401"/>
      <c r="L18" s="401"/>
      <c r="M18" s="401"/>
    </row>
    <row r="19" spans="1:14">
      <c r="A19" s="391"/>
      <c r="B19" s="391"/>
      <c r="C19" s="391"/>
      <c r="D19" s="391"/>
      <c r="E19" s="391"/>
      <c r="F19" s="391"/>
      <c r="G19" s="391"/>
      <c r="H19" s="391"/>
      <c r="I19" s="391"/>
      <c r="J19" s="391"/>
      <c r="K19" s="391"/>
      <c r="L19" s="391"/>
      <c r="M19" s="391"/>
      <c r="N19" s="391"/>
    </row>
    <row r="20" spans="1:14">
      <c r="A20" s="391"/>
      <c r="B20" s="391"/>
      <c r="C20" s="391"/>
      <c r="D20" s="391"/>
      <c r="E20" s="391"/>
      <c r="F20" s="391"/>
      <c r="G20" s="391"/>
      <c r="H20" s="391"/>
      <c r="I20" s="391"/>
      <c r="J20" s="391"/>
      <c r="K20" s="391"/>
      <c r="L20" s="391"/>
      <c r="M20" s="391"/>
      <c r="N20" s="391"/>
    </row>
    <row r="21" spans="1:14">
      <c r="A21" s="391"/>
      <c r="B21" s="391"/>
      <c r="C21" s="391"/>
      <c r="D21" s="391"/>
      <c r="E21" s="391"/>
      <c r="F21" s="391"/>
      <c r="G21" s="391"/>
      <c r="H21" s="391"/>
      <c r="I21" s="391"/>
      <c r="J21" s="391"/>
      <c r="K21" s="391"/>
      <c r="L21" s="391"/>
      <c r="M21" s="391"/>
      <c r="N21" s="391"/>
    </row>
    <row r="22" spans="1:14">
      <c r="A22" s="391"/>
      <c r="B22" s="391"/>
      <c r="C22" s="391"/>
      <c r="D22" s="391"/>
      <c r="E22" s="391"/>
      <c r="F22" s="391"/>
      <c r="G22" s="391"/>
      <c r="H22" s="391"/>
      <c r="I22" s="391"/>
      <c r="J22" s="391"/>
      <c r="K22" s="391"/>
      <c r="L22" s="391"/>
      <c r="M22" s="391"/>
      <c r="N22" s="391"/>
    </row>
    <row r="23" spans="1:14">
      <c r="A23" s="391"/>
      <c r="B23" s="391"/>
      <c r="C23" s="391"/>
      <c r="D23" s="391"/>
      <c r="E23" s="391"/>
      <c r="F23" s="391"/>
      <c r="G23" s="391"/>
      <c r="H23" s="391"/>
      <c r="I23" s="391"/>
      <c r="J23" s="391"/>
      <c r="K23" s="391"/>
      <c r="L23" s="391"/>
      <c r="M23" s="391"/>
      <c r="N23" s="391"/>
    </row>
    <row r="24" spans="1:14">
      <c r="A24" s="391"/>
      <c r="B24" s="391"/>
      <c r="C24" s="391"/>
      <c r="D24" s="391"/>
      <c r="E24" s="391"/>
      <c r="F24" s="391"/>
      <c r="G24" s="391"/>
      <c r="H24" s="391"/>
      <c r="I24" s="391"/>
      <c r="J24" s="391"/>
      <c r="K24" s="391"/>
      <c r="L24" s="391"/>
      <c r="M24" s="391"/>
      <c r="N24" s="391"/>
    </row>
    <row r="25" spans="1:14">
      <c r="A25" s="391"/>
      <c r="B25" s="391"/>
      <c r="C25" s="391"/>
      <c r="D25" s="391"/>
      <c r="E25" s="391"/>
      <c r="F25" s="391"/>
      <c r="G25" s="391"/>
      <c r="H25" s="391"/>
      <c r="I25" s="391"/>
      <c r="J25" s="391"/>
      <c r="K25" s="391"/>
      <c r="L25" s="391"/>
      <c r="M25" s="391"/>
      <c r="N25" s="391"/>
    </row>
    <row r="26" spans="1:14">
      <c r="A26" s="391"/>
      <c r="B26" s="391"/>
      <c r="C26" s="391"/>
      <c r="D26" s="391"/>
      <c r="E26" s="391"/>
      <c r="F26" s="391"/>
      <c r="G26" s="391"/>
      <c r="H26" s="391"/>
      <c r="I26" s="391"/>
      <c r="J26" s="391"/>
      <c r="K26" s="391"/>
      <c r="L26" s="391"/>
      <c r="M26" s="391"/>
      <c r="N26" s="391"/>
    </row>
    <row r="27" spans="1:14">
      <c r="A27" s="391"/>
      <c r="B27" s="391"/>
      <c r="C27" s="391"/>
      <c r="D27" s="391"/>
      <c r="E27" s="391"/>
      <c r="F27" s="391"/>
      <c r="G27" s="391"/>
      <c r="H27" s="391"/>
      <c r="I27" s="391"/>
      <c r="J27" s="391"/>
      <c r="K27" s="391"/>
      <c r="L27" s="391"/>
      <c r="M27" s="391"/>
      <c r="N27" s="391"/>
    </row>
    <row r="28" spans="1:14">
      <c r="A28" s="391"/>
      <c r="B28" s="391"/>
      <c r="C28" s="391"/>
      <c r="D28" s="391"/>
      <c r="E28" s="391"/>
      <c r="F28" s="391"/>
      <c r="G28" s="391"/>
      <c r="H28" s="391"/>
      <c r="I28" s="391"/>
      <c r="J28" s="391"/>
      <c r="K28" s="391"/>
      <c r="L28" s="391"/>
      <c r="M28" s="391"/>
      <c r="N28" s="391"/>
    </row>
    <row r="29" spans="1:14">
      <c r="A29" s="391"/>
      <c r="B29" s="391"/>
      <c r="C29" s="391"/>
      <c r="D29" s="391"/>
      <c r="E29" s="391"/>
      <c r="F29" s="391"/>
      <c r="G29" s="391"/>
      <c r="H29" s="391"/>
      <c r="I29" s="391"/>
      <c r="J29" s="391"/>
      <c r="K29" s="391"/>
      <c r="L29" s="391"/>
      <c r="M29" s="391"/>
      <c r="N29" s="391"/>
    </row>
    <row r="30" spans="1:14">
      <c r="A30" s="391"/>
      <c r="B30" s="391"/>
      <c r="C30" s="391"/>
      <c r="D30" s="391"/>
      <c r="E30" s="391"/>
      <c r="F30" s="391"/>
      <c r="G30" s="391"/>
      <c r="H30" s="391"/>
      <c r="I30" s="391"/>
      <c r="J30" s="391"/>
      <c r="K30" s="391"/>
      <c r="L30" s="391"/>
      <c r="M30" s="391"/>
      <c r="N30" s="391"/>
    </row>
    <row r="31" spans="1:14">
      <c r="A31" s="391"/>
      <c r="B31" s="391"/>
      <c r="C31" s="391"/>
      <c r="D31" s="391"/>
      <c r="E31" s="391"/>
      <c r="F31" s="391"/>
      <c r="G31" s="391"/>
      <c r="H31" s="391"/>
      <c r="I31" s="391"/>
      <c r="J31" s="391"/>
      <c r="K31" s="391"/>
      <c r="L31" s="391"/>
      <c r="M31" s="391"/>
      <c r="N31" s="391"/>
    </row>
    <row r="32" spans="1:14">
      <c r="A32" s="391"/>
      <c r="B32" s="391"/>
      <c r="C32" s="391"/>
      <c r="D32" s="391"/>
      <c r="E32" s="391"/>
      <c r="F32" s="391"/>
      <c r="G32" s="391"/>
      <c r="H32" s="391"/>
      <c r="I32" s="391"/>
      <c r="J32" s="391"/>
      <c r="K32" s="391"/>
      <c r="L32" s="391"/>
      <c r="M32" s="391"/>
      <c r="N32" s="391"/>
    </row>
    <row r="33" spans="2:14">
      <c r="B33" s="391"/>
      <c r="C33" s="391"/>
      <c r="D33" s="391"/>
      <c r="E33" s="391"/>
      <c r="F33" s="391"/>
      <c r="G33" s="391"/>
      <c r="H33" s="391"/>
      <c r="I33" s="391"/>
      <c r="J33" s="391"/>
      <c r="K33" s="391"/>
      <c r="L33" s="391"/>
      <c r="M33" s="391"/>
      <c r="N33" s="391"/>
    </row>
    <row r="34" spans="2:14">
      <c r="B34" s="391"/>
      <c r="C34" s="391"/>
      <c r="D34" s="391"/>
      <c r="E34" s="391"/>
      <c r="F34" s="391"/>
      <c r="G34" s="391"/>
      <c r="H34" s="391"/>
      <c r="I34" s="391"/>
      <c r="J34" s="391"/>
      <c r="K34" s="391"/>
      <c r="L34" s="391"/>
      <c r="M34" s="391"/>
      <c r="N34" s="391"/>
    </row>
    <row r="35" spans="2:14">
      <c r="B35" s="391"/>
      <c r="C35" s="391"/>
      <c r="D35" s="391"/>
      <c r="E35" s="391"/>
      <c r="F35" s="391"/>
      <c r="G35" s="391"/>
      <c r="H35" s="391"/>
      <c r="I35" s="391"/>
      <c r="J35" s="391"/>
      <c r="K35" s="391"/>
      <c r="L35" s="391"/>
      <c r="M35" s="391"/>
      <c r="N35" s="391"/>
    </row>
    <row r="36" spans="2:14">
      <c r="B36" s="391"/>
      <c r="C36" s="391"/>
      <c r="D36" s="391"/>
      <c r="E36" s="391"/>
      <c r="F36" s="391"/>
      <c r="G36" s="391"/>
      <c r="H36" s="391"/>
      <c r="I36" s="391"/>
      <c r="J36" s="391"/>
      <c r="K36" s="391"/>
      <c r="L36" s="391"/>
      <c r="M36" s="391"/>
      <c r="N36" s="391"/>
    </row>
    <row r="37" spans="2:14">
      <c r="B37" s="391"/>
      <c r="C37" s="391"/>
      <c r="D37" s="391"/>
      <c r="E37" s="391"/>
      <c r="F37" s="391"/>
      <c r="G37" s="391"/>
      <c r="H37" s="391"/>
      <c r="I37" s="391"/>
      <c r="J37" s="391"/>
      <c r="K37" s="391"/>
      <c r="L37" s="391"/>
      <c r="M37" s="391"/>
      <c r="N37" s="391"/>
    </row>
    <row r="38" spans="2:14">
      <c r="B38" s="391"/>
      <c r="C38" s="391"/>
      <c r="D38" s="391"/>
      <c r="E38" s="391"/>
      <c r="F38" s="391"/>
      <c r="G38" s="391"/>
      <c r="H38" s="391"/>
      <c r="I38" s="391"/>
      <c r="J38" s="391"/>
      <c r="K38" s="391"/>
      <c r="L38" s="391"/>
      <c r="M38" s="391"/>
      <c r="N38" s="391"/>
    </row>
    <row r="39" spans="2:14">
      <c r="B39" s="391"/>
      <c r="C39" s="391"/>
      <c r="D39" s="391"/>
      <c r="E39" s="391"/>
      <c r="F39" s="391"/>
      <c r="G39" s="391"/>
      <c r="H39" s="391"/>
      <c r="I39" s="391"/>
      <c r="J39" s="391"/>
      <c r="K39" s="391"/>
      <c r="L39" s="391"/>
      <c r="M39" s="391"/>
      <c r="N39" s="391"/>
    </row>
    <row r="40" spans="2:14">
      <c r="B40" s="391"/>
      <c r="C40" s="391"/>
      <c r="D40" s="391"/>
      <c r="E40" s="391"/>
      <c r="F40" s="391"/>
      <c r="G40" s="391"/>
      <c r="H40" s="391"/>
      <c r="I40" s="391"/>
      <c r="J40" s="391"/>
      <c r="K40" s="391"/>
      <c r="L40" s="391"/>
      <c r="M40" s="391"/>
      <c r="N40" s="391"/>
    </row>
    <row r="41" spans="2:14">
      <c r="B41" s="391"/>
      <c r="C41" s="391"/>
      <c r="D41" s="391"/>
      <c r="E41" s="391"/>
      <c r="F41" s="391"/>
      <c r="G41" s="391"/>
      <c r="H41" s="391"/>
      <c r="I41" s="391"/>
      <c r="J41" s="391"/>
      <c r="K41" s="391"/>
      <c r="L41" s="391"/>
      <c r="M41" s="391"/>
      <c r="N41" s="391"/>
    </row>
    <row r="42" spans="2:14">
      <c r="B42" s="391"/>
      <c r="C42" s="391"/>
      <c r="D42" s="391"/>
      <c r="E42" s="391"/>
      <c r="F42" s="391"/>
      <c r="G42" s="391"/>
      <c r="H42" s="391"/>
      <c r="I42" s="391"/>
      <c r="J42" s="391"/>
      <c r="K42" s="391"/>
      <c r="L42" s="391"/>
      <c r="M42" s="391"/>
      <c r="N42" s="391"/>
    </row>
    <row r="43" spans="2:14">
      <c r="B43" s="391"/>
      <c r="C43" s="391"/>
      <c r="D43" s="391"/>
      <c r="E43" s="391"/>
      <c r="F43" s="391"/>
      <c r="G43" s="391"/>
      <c r="H43" s="391"/>
      <c r="I43" s="391"/>
      <c r="J43" s="391"/>
      <c r="K43" s="391"/>
      <c r="L43" s="391"/>
      <c r="M43" s="391"/>
      <c r="N43" s="391"/>
    </row>
    <row r="44" spans="2:14">
      <c r="B44" s="391"/>
      <c r="C44" s="391"/>
      <c r="D44" s="391"/>
      <c r="E44" s="391"/>
      <c r="F44" s="391"/>
      <c r="G44" s="391"/>
      <c r="H44" s="391"/>
      <c r="I44" s="391"/>
      <c r="J44" s="391"/>
      <c r="K44" s="391"/>
      <c r="L44" s="391"/>
      <c r="M44" s="391"/>
      <c r="N44" s="391"/>
    </row>
    <row r="45" spans="2:14">
      <c r="B45" s="391"/>
      <c r="C45" s="391"/>
      <c r="D45" s="391"/>
      <c r="E45" s="391"/>
      <c r="F45" s="391"/>
      <c r="G45" s="391"/>
      <c r="H45" s="391"/>
      <c r="I45" s="391"/>
      <c r="J45" s="391"/>
      <c r="K45" s="391"/>
      <c r="L45" s="391"/>
      <c r="M45" s="391"/>
      <c r="N45" s="391"/>
    </row>
    <row r="46" spans="2:14">
      <c r="B46" s="391"/>
      <c r="C46" s="391"/>
      <c r="D46" s="391"/>
      <c r="E46" s="391"/>
      <c r="F46" s="391"/>
      <c r="G46" s="391"/>
      <c r="H46" s="391"/>
      <c r="I46" s="391"/>
      <c r="J46" s="391"/>
      <c r="K46" s="391"/>
      <c r="L46" s="391"/>
      <c r="M46" s="391"/>
      <c r="N46" s="391"/>
    </row>
    <row r="47" spans="2:14">
      <c r="B47" s="391"/>
      <c r="C47" s="391"/>
      <c r="D47" s="391"/>
      <c r="E47" s="391"/>
      <c r="F47" s="391"/>
      <c r="G47" s="391"/>
      <c r="H47" s="391"/>
      <c r="I47" s="391"/>
      <c r="J47" s="391"/>
      <c r="K47" s="391"/>
      <c r="L47" s="391"/>
      <c r="M47" s="391"/>
      <c r="N47" s="391"/>
    </row>
    <row r="48" spans="2:14">
      <c r="B48" s="391"/>
      <c r="C48" s="391"/>
      <c r="D48" s="391"/>
      <c r="E48" s="391"/>
      <c r="F48" s="391"/>
      <c r="G48" s="391"/>
      <c r="H48" s="391"/>
      <c r="I48" s="391"/>
      <c r="J48" s="391"/>
      <c r="K48" s="391"/>
      <c r="L48" s="391"/>
      <c r="M48" s="391"/>
      <c r="N48" s="391"/>
    </row>
    <row r="49" spans="2:14">
      <c r="B49" s="391"/>
      <c r="C49" s="391"/>
      <c r="D49" s="391"/>
      <c r="E49" s="391"/>
      <c r="F49" s="391"/>
      <c r="G49" s="391"/>
      <c r="H49" s="391"/>
      <c r="I49" s="391"/>
      <c r="J49" s="391"/>
      <c r="K49" s="391"/>
      <c r="L49" s="391"/>
      <c r="M49" s="391"/>
      <c r="N49" s="391"/>
    </row>
    <row r="50" spans="2:14">
      <c r="B50" s="391"/>
      <c r="C50" s="391"/>
      <c r="D50" s="391"/>
      <c r="E50" s="391"/>
      <c r="F50" s="391"/>
      <c r="G50" s="391"/>
      <c r="H50" s="391"/>
      <c r="I50" s="391"/>
      <c r="J50" s="391"/>
      <c r="K50" s="391"/>
      <c r="L50" s="391"/>
      <c r="M50" s="391"/>
      <c r="N50" s="391"/>
    </row>
    <row r="51" spans="2:14">
      <c r="B51" s="391"/>
      <c r="C51" s="391"/>
      <c r="D51" s="391"/>
      <c r="E51" s="391"/>
      <c r="F51" s="391"/>
      <c r="G51" s="391"/>
      <c r="H51" s="391"/>
      <c r="I51" s="391"/>
      <c r="J51" s="391"/>
      <c r="K51" s="391"/>
      <c r="L51" s="391"/>
      <c r="M51" s="391"/>
      <c r="N51" s="391"/>
    </row>
    <row r="52" spans="2:14">
      <c r="B52" s="391"/>
      <c r="C52" s="391"/>
      <c r="D52" s="391"/>
      <c r="E52" s="391"/>
      <c r="F52" s="391"/>
      <c r="G52" s="391"/>
      <c r="H52" s="391"/>
      <c r="I52" s="391"/>
      <c r="J52" s="391"/>
      <c r="K52" s="391"/>
      <c r="L52" s="391"/>
      <c r="M52" s="391"/>
      <c r="N52" s="391"/>
    </row>
    <row r="53" spans="2:14">
      <c r="B53" s="391"/>
      <c r="C53" s="391"/>
      <c r="D53" s="391"/>
      <c r="E53" s="391"/>
      <c r="F53" s="391"/>
      <c r="G53" s="391"/>
      <c r="H53" s="391"/>
      <c r="I53" s="391"/>
      <c r="J53" s="391"/>
      <c r="K53" s="391"/>
      <c r="L53" s="391"/>
      <c r="M53" s="391"/>
      <c r="N53" s="391"/>
    </row>
    <row r="54" spans="2:14">
      <c r="B54" s="391"/>
      <c r="C54" s="391"/>
      <c r="D54" s="391"/>
      <c r="E54" s="391"/>
      <c r="F54" s="391"/>
      <c r="G54" s="391"/>
      <c r="H54" s="391"/>
      <c r="I54" s="391"/>
      <c r="J54" s="391"/>
      <c r="K54" s="391"/>
      <c r="L54" s="391"/>
      <c r="M54" s="391"/>
      <c r="N54" s="391"/>
    </row>
    <row r="55" spans="2:14">
      <c r="B55" s="391"/>
      <c r="C55" s="391"/>
      <c r="D55" s="391"/>
      <c r="E55" s="391"/>
      <c r="F55" s="391"/>
      <c r="G55" s="391"/>
      <c r="H55" s="391"/>
      <c r="I55" s="391"/>
      <c r="J55" s="391"/>
      <c r="K55" s="391"/>
      <c r="L55" s="391"/>
      <c r="M55" s="391"/>
      <c r="N55" s="391"/>
    </row>
    <row r="56" spans="2:14">
      <c r="B56" s="391"/>
      <c r="C56" s="391"/>
      <c r="D56" s="391"/>
      <c r="E56" s="391"/>
      <c r="F56" s="391"/>
      <c r="G56" s="391"/>
      <c r="H56" s="391"/>
      <c r="I56" s="391"/>
      <c r="J56" s="391"/>
      <c r="K56" s="391"/>
      <c r="L56" s="391"/>
      <c r="M56" s="391"/>
      <c r="N56" s="391"/>
    </row>
    <row r="57" spans="2:14">
      <c r="B57" s="391"/>
      <c r="C57" s="391"/>
      <c r="D57" s="391"/>
      <c r="E57" s="391"/>
      <c r="F57" s="391"/>
      <c r="G57" s="391"/>
      <c r="H57" s="391"/>
      <c r="I57" s="391"/>
      <c r="J57" s="391"/>
      <c r="K57" s="391"/>
      <c r="L57" s="391"/>
      <c r="M57" s="391"/>
      <c r="N57" s="391"/>
    </row>
    <row r="58" spans="2:14">
      <c r="B58" s="391"/>
      <c r="C58" s="391"/>
      <c r="D58" s="391"/>
      <c r="E58" s="391"/>
      <c r="F58" s="391"/>
      <c r="G58" s="391"/>
      <c r="H58" s="391"/>
      <c r="I58" s="391"/>
      <c r="J58" s="391"/>
      <c r="K58" s="391"/>
      <c r="L58" s="391"/>
      <c r="M58" s="391"/>
      <c r="N58" s="391"/>
    </row>
    <row r="59" spans="2:14">
      <c r="B59" s="391"/>
      <c r="C59" s="391"/>
      <c r="D59" s="391"/>
      <c r="E59" s="391"/>
      <c r="F59" s="391"/>
      <c r="G59" s="391"/>
      <c r="H59" s="391"/>
      <c r="I59" s="391"/>
      <c r="J59" s="391"/>
      <c r="K59" s="391"/>
      <c r="L59" s="391"/>
      <c r="M59" s="391"/>
      <c r="N59" s="391"/>
    </row>
    <row r="60" spans="2:14">
      <c r="B60" s="391"/>
      <c r="C60" s="391"/>
      <c r="D60" s="391"/>
      <c r="E60" s="391"/>
      <c r="F60" s="391"/>
      <c r="G60" s="391"/>
      <c r="H60" s="391"/>
      <c r="I60" s="391"/>
      <c r="J60" s="391"/>
      <c r="K60" s="391"/>
      <c r="L60" s="391"/>
      <c r="M60" s="391"/>
      <c r="N60" s="391"/>
    </row>
    <row r="61" spans="2:14">
      <c r="B61" s="391"/>
      <c r="C61" s="391"/>
      <c r="D61" s="391"/>
      <c r="E61" s="391"/>
      <c r="F61" s="391"/>
      <c r="G61" s="391"/>
      <c r="H61" s="391"/>
      <c r="I61" s="391"/>
      <c r="J61" s="391"/>
      <c r="K61" s="391"/>
      <c r="L61" s="391"/>
      <c r="M61" s="391"/>
      <c r="N61" s="391"/>
    </row>
    <row r="62" spans="2:14">
      <c r="B62" s="391"/>
      <c r="C62" s="391"/>
      <c r="D62" s="391"/>
      <c r="E62" s="391"/>
      <c r="F62" s="391"/>
      <c r="G62" s="391"/>
      <c r="H62" s="391"/>
      <c r="I62" s="391"/>
      <c r="J62" s="391"/>
      <c r="K62" s="391"/>
      <c r="L62" s="391"/>
      <c r="M62" s="391"/>
      <c r="N62" s="391"/>
    </row>
    <row r="63" spans="2:14">
      <c r="B63" s="391"/>
      <c r="C63" s="391"/>
      <c r="D63" s="391"/>
      <c r="E63" s="391"/>
      <c r="F63" s="391"/>
      <c r="G63" s="391"/>
      <c r="H63" s="391"/>
      <c r="I63" s="391"/>
      <c r="J63" s="391"/>
      <c r="K63" s="391"/>
      <c r="L63" s="391"/>
      <c r="M63" s="391"/>
      <c r="N63" s="391"/>
    </row>
    <row r="64" spans="2:14">
      <c r="B64" s="391"/>
      <c r="C64" s="391"/>
      <c r="D64" s="391"/>
      <c r="E64" s="391"/>
      <c r="F64" s="391"/>
      <c r="G64" s="391"/>
      <c r="H64" s="391"/>
      <c r="I64" s="391"/>
      <c r="J64" s="391"/>
      <c r="K64" s="391"/>
      <c r="L64" s="391"/>
      <c r="M64" s="391"/>
      <c r="N64" s="391"/>
    </row>
    <row r="65" spans="2:14">
      <c r="B65" s="391"/>
      <c r="C65" s="391"/>
      <c r="D65" s="391"/>
      <c r="E65" s="391"/>
      <c r="F65" s="391"/>
      <c r="G65" s="391"/>
      <c r="H65" s="391"/>
      <c r="I65" s="391"/>
      <c r="J65" s="391"/>
      <c r="K65" s="391"/>
      <c r="L65" s="391"/>
      <c r="M65" s="391"/>
      <c r="N65" s="391"/>
    </row>
  </sheetData>
  <mergeCells count="6">
    <mergeCell ref="B18:M18"/>
    <mergeCell ref="G4:H4"/>
    <mergeCell ref="J4:M4"/>
    <mergeCell ref="B15:M15"/>
    <mergeCell ref="B16:M16"/>
    <mergeCell ref="B17:M17"/>
  </mergeCells>
  <conditionalFormatting sqref="C14">
    <cfRule type="expression" dxfId="7" priority="22" stopIfTrue="1">
      <formula>NOT(ISERROR(SEARCH("minim
(care prevede Limita Specificație)",C14)))</formula>
    </cfRule>
    <cfRule type="expression" dxfId="6" priority="23" stopIfTrue="1">
      <formula>NOT(ISERROR(SEARCH("maxim
(care prevede Limita Specificație)",C14)))</formula>
    </cfRule>
  </conditionalFormatting>
  <dataValidations count="1">
    <dataValidation type="list" allowBlank="1" showInputMessage="1" showErrorMessage="1" sqref="I5:I12" xr:uid="{EB82CDCD-57F6-4B44-B825-61AF5A52CC71}">
      <formula1>ia_in_considerare_incertitudinea_de_masurare__WIM</formula1>
    </dataValidation>
  </dataValidations>
  <hyperlinks>
    <hyperlink ref="B2" location="Cuprins!A1" display="Cuprins!A1" xr:uid="{9DF28ADF-B279-4117-B866-244A7752CECA}"/>
  </hyperlinks>
  <pageMargins left="0.25" right="0.25" top="0.75" bottom="0.90625000000000011" header="0.30000000000000004" footer="0.30000000000000004"/>
  <pageSetup paperSize="9" scale="75" fitToWidth="0" fitToHeight="0" orientation="landscape" r:id="rId1"/>
  <headerFooter>
    <oddHeader>&amp;L&amp;"-,Bold"Chimie si radioactivitate&amp;C&amp;"-,Bold"Matricea de corespondență a regulilor de decizie aplicate 
pentru încercările efectate de către IISPV</oddHeader>
    <oddFooter>&amp;L&amp;8Rez. = Rezultat analiza
"&lt;" = mai mic
"&gt;" = mai mare
"≥" = mai mare s-au egal
"≤" = mai mic sau egal&amp;CCod F4-PG13                                                     Ed I Rev 01 / Data 08.03.2021   &amp;RPag.&amp;P din &amp;N</oddFooter>
  </headerFooter>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7A3DAA-F295-461F-9A61-90CCC4F970FF}">
  <dimension ref="A1:N59"/>
  <sheetViews>
    <sheetView workbookViewId="0"/>
  </sheetViews>
  <sheetFormatPr defaultRowHeight="15"/>
  <cols>
    <col min="1" max="1" width="27.42578125" style="26" customWidth="1"/>
    <col min="2" max="2" width="14.85546875" style="26" customWidth="1"/>
    <col min="3" max="3" width="20.28515625" style="26" customWidth="1"/>
    <col min="4" max="4" width="12.140625" style="26" customWidth="1"/>
    <col min="5" max="5" width="11.42578125" style="26" customWidth="1"/>
    <col min="6" max="6" width="6.5703125" style="26" customWidth="1"/>
    <col min="7" max="7" width="10.42578125" style="26" customWidth="1"/>
    <col min="8" max="8" width="2.85546875" style="26" customWidth="1"/>
    <col min="9" max="9" width="13.85546875" style="26" customWidth="1"/>
    <col min="10" max="10" width="13.42578125" style="26" customWidth="1"/>
    <col min="11" max="11" width="12" style="26" customWidth="1"/>
    <col min="12" max="12" width="14.7109375" style="26" customWidth="1"/>
    <col min="13" max="13" width="11.5703125" style="26" customWidth="1"/>
    <col min="14" max="14" width="9.7109375" style="26" customWidth="1"/>
    <col min="15" max="15" width="25.5703125" style="26" customWidth="1"/>
    <col min="16" max="16" width="14.7109375" style="26" customWidth="1"/>
    <col min="17" max="17" width="9.140625" style="26" customWidth="1"/>
    <col min="18" max="16384" width="9.140625" style="26"/>
  </cols>
  <sheetData>
    <row r="1" spans="1:14">
      <c r="A1" s="26" t="s">
        <v>829</v>
      </c>
      <c r="I1" s="27" t="s">
        <v>109</v>
      </c>
      <c r="J1" s="28"/>
      <c r="K1" s="28" t="s">
        <v>110</v>
      </c>
      <c r="L1" s="28" t="s">
        <v>860</v>
      </c>
    </row>
    <row r="2" spans="1:14" ht="15.75" thickBot="1">
      <c r="A2" s="26" t="s">
        <v>112</v>
      </c>
      <c r="B2" s="29" t="s">
        <v>113</v>
      </c>
      <c r="I2" s="30" t="s">
        <v>114</v>
      </c>
      <c r="J2" s="31"/>
      <c r="K2" s="32" t="s">
        <v>115</v>
      </c>
      <c r="L2" s="30"/>
    </row>
    <row r="3" spans="1:14" ht="15.75" thickBot="1">
      <c r="A3" s="33" t="s">
        <v>116</v>
      </c>
      <c r="B3" s="34"/>
      <c r="C3" s="35" t="s">
        <v>117</v>
      </c>
      <c r="D3" s="35"/>
      <c r="E3" s="36"/>
      <c r="F3" s="37"/>
      <c r="G3" s="38"/>
      <c r="H3" s="39"/>
      <c r="I3" s="40" t="s">
        <v>118</v>
      </c>
      <c r="J3" s="39"/>
      <c r="K3" s="39"/>
      <c r="L3" s="39"/>
      <c r="M3" s="39"/>
      <c r="N3" s="41"/>
    </row>
    <row r="4" spans="1:14" ht="63.75" customHeight="1" thickBot="1">
      <c r="A4" s="396" t="s">
        <v>2</v>
      </c>
      <c r="B4" s="396" t="s">
        <v>119</v>
      </c>
      <c r="C4" s="42" t="s">
        <v>120</v>
      </c>
      <c r="D4" s="43" t="s">
        <v>121</v>
      </c>
      <c r="E4" s="43" t="s">
        <v>122</v>
      </c>
      <c r="F4" s="44" t="s">
        <v>123</v>
      </c>
      <c r="G4" s="402" t="s">
        <v>124</v>
      </c>
      <c r="H4" s="402"/>
      <c r="I4" s="396" t="s">
        <v>125</v>
      </c>
      <c r="J4" s="403" t="s">
        <v>126</v>
      </c>
      <c r="K4" s="403"/>
      <c r="L4" s="403"/>
      <c r="M4" s="403"/>
      <c r="N4" s="45" t="s">
        <v>127</v>
      </c>
    </row>
    <row r="5" spans="1:14" ht="174" customHeight="1" thickBot="1">
      <c r="A5" s="23" t="s">
        <v>861</v>
      </c>
      <c r="B5" s="22" t="s">
        <v>862</v>
      </c>
      <c r="C5" s="47" t="s">
        <v>139</v>
      </c>
      <c r="D5" s="48" t="s">
        <v>862</v>
      </c>
      <c r="E5" s="58" t="s">
        <v>863</v>
      </c>
      <c r="F5" s="50" t="s">
        <v>141</v>
      </c>
      <c r="G5" s="14" t="s">
        <v>141</v>
      </c>
      <c r="H5" s="45" t="s">
        <v>133</v>
      </c>
      <c r="I5" s="45" t="s">
        <v>142</v>
      </c>
      <c r="J5" s="45" t="s">
        <v>142</v>
      </c>
      <c r="K5" s="45" t="s">
        <v>142</v>
      </c>
      <c r="L5" s="45" t="s">
        <v>142</v>
      </c>
      <c r="M5" s="45" t="str">
        <f>IF(C5="Nu exista","Neaplicabil ptr. ca nu exista limita de specificatie","x")</f>
        <v>Neaplicabil ptr. ca nu exista limita de specificatie</v>
      </c>
      <c r="N5" s="45"/>
    </row>
    <row r="6" spans="1:14" ht="15.75" thickBot="1">
      <c r="A6" s="391"/>
      <c r="B6" s="391"/>
      <c r="C6" s="391"/>
      <c r="D6" s="391"/>
      <c r="E6" s="391"/>
      <c r="F6" s="391"/>
      <c r="G6" s="391"/>
      <c r="H6" s="391"/>
      <c r="I6" s="391"/>
      <c r="J6" s="391"/>
      <c r="K6" s="391"/>
      <c r="L6" s="391"/>
      <c r="M6" s="391"/>
      <c r="N6" s="391"/>
    </row>
    <row r="7" spans="1:14" ht="15.75" thickBot="1">
      <c r="A7" s="14" t="s">
        <v>144</v>
      </c>
    </row>
    <row r="8" spans="1:14" ht="15.75" thickBot="1">
      <c r="A8" s="56" t="s">
        <v>145</v>
      </c>
      <c r="B8" s="404" t="s">
        <v>146</v>
      </c>
      <c r="C8" s="404"/>
      <c r="D8" s="404"/>
      <c r="E8" s="404"/>
      <c r="F8" s="404"/>
      <c r="G8" s="404"/>
      <c r="H8" s="404"/>
      <c r="I8" s="404"/>
      <c r="J8" s="404"/>
      <c r="K8" s="404"/>
      <c r="L8" s="404"/>
      <c r="M8" s="404"/>
    </row>
    <row r="9" spans="1:14" ht="15.75" thickBot="1">
      <c r="A9" s="14" t="s">
        <v>147</v>
      </c>
      <c r="B9" s="404" t="s">
        <v>148</v>
      </c>
      <c r="C9" s="404"/>
      <c r="D9" s="404"/>
      <c r="E9" s="404"/>
      <c r="F9" s="404"/>
      <c r="G9" s="404"/>
      <c r="H9" s="404"/>
      <c r="I9" s="404"/>
      <c r="J9" s="404"/>
      <c r="K9" s="404"/>
      <c r="L9" s="404"/>
      <c r="M9" s="404"/>
    </row>
    <row r="10" spans="1:14" ht="15.75" thickBot="1">
      <c r="A10" s="14"/>
      <c r="B10" s="401"/>
      <c r="C10" s="401"/>
      <c r="D10" s="401"/>
      <c r="E10" s="401"/>
      <c r="F10" s="401"/>
      <c r="G10" s="401"/>
      <c r="H10" s="401"/>
      <c r="I10" s="401"/>
      <c r="J10" s="401"/>
      <c r="K10" s="401"/>
      <c r="L10" s="401"/>
      <c r="M10" s="401"/>
    </row>
    <row r="11" spans="1:14" ht="15.75" thickBot="1">
      <c r="A11" s="14"/>
      <c r="B11" s="401"/>
      <c r="C11" s="401"/>
      <c r="D11" s="401"/>
      <c r="E11" s="401"/>
      <c r="F11" s="401"/>
      <c r="G11" s="401"/>
      <c r="H11" s="401"/>
      <c r="I11" s="401"/>
      <c r="J11" s="401"/>
      <c r="K11" s="401"/>
      <c r="L11" s="401"/>
      <c r="M11" s="401"/>
    </row>
    <row r="12" spans="1:14" ht="15.75" thickBot="1">
      <c r="A12" s="14"/>
      <c r="B12" s="401"/>
      <c r="C12" s="401"/>
      <c r="D12" s="401"/>
      <c r="E12" s="401"/>
      <c r="F12" s="401"/>
      <c r="G12" s="401"/>
      <c r="H12" s="401"/>
      <c r="I12" s="401"/>
      <c r="J12" s="401"/>
      <c r="K12" s="401"/>
      <c r="L12" s="401"/>
      <c r="M12" s="401"/>
    </row>
    <row r="13" spans="1:14">
      <c r="A13" s="391"/>
      <c r="B13" s="391"/>
      <c r="C13" s="391"/>
      <c r="D13" s="391"/>
      <c r="E13" s="391"/>
      <c r="F13" s="391"/>
      <c r="G13" s="391"/>
      <c r="H13" s="391"/>
      <c r="I13" s="391"/>
      <c r="J13" s="391"/>
      <c r="K13" s="391"/>
      <c r="L13" s="391"/>
      <c r="M13" s="391"/>
      <c r="N13" s="391"/>
    </row>
    <row r="14" spans="1:14">
      <c r="A14" s="391"/>
      <c r="B14" s="391"/>
      <c r="C14" s="391"/>
      <c r="D14" s="391"/>
      <c r="E14" s="391"/>
      <c r="F14" s="391"/>
      <c r="G14" s="391"/>
      <c r="H14" s="391"/>
      <c r="I14" s="391"/>
      <c r="J14" s="391"/>
      <c r="K14" s="391"/>
      <c r="L14" s="391"/>
      <c r="M14" s="391"/>
      <c r="N14" s="391"/>
    </row>
    <row r="15" spans="1:14">
      <c r="A15" s="391"/>
      <c r="B15" s="391"/>
      <c r="C15" s="391"/>
      <c r="D15" s="391"/>
      <c r="E15" s="391"/>
      <c r="F15" s="391"/>
      <c r="G15" s="391"/>
      <c r="H15" s="391"/>
      <c r="I15" s="391"/>
      <c r="J15" s="391"/>
      <c r="K15" s="391"/>
      <c r="L15" s="391"/>
      <c r="M15" s="391"/>
      <c r="N15" s="391"/>
    </row>
    <row r="16" spans="1:14">
      <c r="A16" s="391"/>
      <c r="B16" s="391"/>
      <c r="C16" s="391"/>
      <c r="D16" s="391"/>
      <c r="E16" s="391"/>
      <c r="F16" s="391"/>
      <c r="G16" s="391"/>
      <c r="H16" s="391"/>
      <c r="I16" s="391"/>
      <c r="J16" s="391"/>
      <c r="K16" s="391"/>
      <c r="L16" s="391"/>
      <c r="M16" s="391"/>
      <c r="N16" s="391"/>
    </row>
    <row r="17" spans="2:14">
      <c r="B17" s="391"/>
      <c r="C17" s="391"/>
      <c r="D17" s="391"/>
      <c r="E17" s="391"/>
      <c r="F17" s="391"/>
      <c r="G17" s="391"/>
      <c r="H17" s="391"/>
      <c r="I17" s="391"/>
      <c r="J17" s="391"/>
      <c r="K17" s="391"/>
      <c r="L17" s="391"/>
      <c r="M17" s="391"/>
      <c r="N17" s="391"/>
    </row>
    <row r="18" spans="2:14">
      <c r="B18" s="391"/>
      <c r="C18" s="391"/>
      <c r="D18" s="391"/>
      <c r="E18" s="391"/>
      <c r="F18" s="391"/>
      <c r="G18" s="391"/>
      <c r="H18" s="391"/>
      <c r="I18" s="391"/>
      <c r="J18" s="391"/>
      <c r="K18" s="391"/>
      <c r="L18" s="391"/>
      <c r="M18" s="391"/>
      <c r="N18" s="391"/>
    </row>
    <row r="19" spans="2:14">
      <c r="B19" s="391"/>
      <c r="C19" s="391"/>
      <c r="D19" s="391"/>
      <c r="E19" s="391"/>
      <c r="F19" s="391"/>
      <c r="G19" s="391"/>
      <c r="H19" s="391"/>
      <c r="I19" s="391"/>
      <c r="J19" s="391"/>
      <c r="K19" s="391"/>
      <c r="L19" s="391"/>
      <c r="M19" s="391"/>
      <c r="N19" s="391"/>
    </row>
    <row r="20" spans="2:14">
      <c r="B20" s="391"/>
      <c r="C20" s="391"/>
      <c r="D20" s="391"/>
      <c r="E20" s="391"/>
      <c r="F20" s="391"/>
      <c r="G20" s="391"/>
      <c r="H20" s="391"/>
      <c r="I20" s="391"/>
      <c r="J20" s="391"/>
      <c r="K20" s="391"/>
      <c r="L20" s="391"/>
      <c r="M20" s="391"/>
      <c r="N20" s="391"/>
    </row>
    <row r="21" spans="2:14">
      <c r="B21" s="391"/>
      <c r="C21" s="391"/>
      <c r="D21" s="391"/>
      <c r="E21" s="391"/>
      <c r="F21" s="391"/>
      <c r="G21" s="391"/>
      <c r="H21" s="391"/>
      <c r="I21" s="391"/>
      <c r="J21" s="391"/>
      <c r="K21" s="391"/>
      <c r="L21" s="391"/>
      <c r="M21" s="391"/>
      <c r="N21" s="391"/>
    </row>
    <row r="22" spans="2:14">
      <c r="B22" s="391"/>
      <c r="C22" s="391"/>
      <c r="D22" s="391"/>
      <c r="E22" s="391"/>
      <c r="F22" s="391"/>
      <c r="G22" s="391"/>
      <c r="H22" s="391"/>
      <c r="I22" s="391"/>
      <c r="J22" s="391"/>
      <c r="K22" s="391"/>
      <c r="L22" s="391"/>
      <c r="M22" s="391"/>
      <c r="N22" s="391"/>
    </row>
    <row r="23" spans="2:14">
      <c r="B23" s="391"/>
      <c r="C23" s="391"/>
      <c r="D23" s="391"/>
      <c r="E23" s="391"/>
      <c r="F23" s="391"/>
      <c r="G23" s="391"/>
      <c r="H23" s="391"/>
      <c r="I23" s="391"/>
      <c r="J23" s="391"/>
      <c r="K23" s="391"/>
      <c r="L23" s="391"/>
      <c r="M23" s="391"/>
      <c r="N23" s="391"/>
    </row>
    <row r="24" spans="2:14">
      <c r="B24" s="391"/>
      <c r="C24" s="391"/>
      <c r="D24" s="391"/>
      <c r="E24" s="391"/>
      <c r="F24" s="391"/>
      <c r="G24" s="391"/>
      <c r="H24" s="391"/>
      <c r="I24" s="391"/>
      <c r="J24" s="391"/>
      <c r="K24" s="391"/>
      <c r="L24" s="391"/>
      <c r="M24" s="391"/>
      <c r="N24" s="391"/>
    </row>
    <row r="25" spans="2:14">
      <c r="B25" s="391"/>
      <c r="C25" s="391"/>
      <c r="D25" s="391"/>
      <c r="E25" s="391"/>
      <c r="F25" s="391"/>
      <c r="G25" s="391"/>
      <c r="H25" s="391"/>
      <c r="I25" s="391"/>
      <c r="J25" s="391"/>
      <c r="K25" s="391"/>
      <c r="L25" s="391"/>
      <c r="M25" s="391"/>
      <c r="N25" s="391"/>
    </row>
    <row r="26" spans="2:14">
      <c r="B26" s="391"/>
      <c r="C26" s="391"/>
      <c r="D26" s="391"/>
      <c r="E26" s="391"/>
      <c r="F26" s="391"/>
      <c r="G26" s="391"/>
      <c r="H26" s="391"/>
      <c r="I26" s="391"/>
      <c r="J26" s="391"/>
      <c r="K26" s="391"/>
      <c r="L26" s="391"/>
      <c r="M26" s="391"/>
      <c r="N26" s="391"/>
    </row>
    <row r="27" spans="2:14">
      <c r="B27" s="391"/>
      <c r="C27" s="391"/>
      <c r="D27" s="391"/>
      <c r="E27" s="391"/>
      <c r="F27" s="391"/>
      <c r="G27" s="391"/>
      <c r="H27" s="391"/>
      <c r="I27" s="391"/>
      <c r="J27" s="391"/>
      <c r="K27" s="391"/>
      <c r="L27" s="391"/>
      <c r="M27" s="391"/>
      <c r="N27" s="391"/>
    </row>
    <row r="28" spans="2:14">
      <c r="B28" s="391"/>
      <c r="C28" s="391"/>
      <c r="D28" s="391"/>
      <c r="E28" s="391"/>
      <c r="F28" s="391"/>
      <c r="G28" s="391"/>
      <c r="H28" s="391"/>
      <c r="I28" s="391"/>
      <c r="J28" s="391"/>
      <c r="K28" s="391"/>
      <c r="L28" s="391"/>
      <c r="M28" s="391"/>
      <c r="N28" s="391"/>
    </row>
    <row r="29" spans="2:14">
      <c r="B29" s="391"/>
      <c r="C29" s="391"/>
      <c r="D29" s="391"/>
      <c r="E29" s="391"/>
      <c r="F29" s="391"/>
      <c r="G29" s="391"/>
      <c r="H29" s="391"/>
      <c r="I29" s="391"/>
      <c r="J29" s="391"/>
      <c r="K29" s="391"/>
      <c r="L29" s="391"/>
      <c r="M29" s="391"/>
      <c r="N29" s="391"/>
    </row>
    <row r="30" spans="2:14">
      <c r="B30" s="391"/>
      <c r="C30" s="391"/>
      <c r="D30" s="391"/>
      <c r="E30" s="391"/>
      <c r="F30" s="391"/>
      <c r="G30" s="391"/>
      <c r="H30" s="391"/>
      <c r="I30" s="391"/>
      <c r="J30" s="391"/>
      <c r="K30" s="391"/>
      <c r="L30" s="391"/>
      <c r="M30" s="391"/>
      <c r="N30" s="391"/>
    </row>
    <row r="31" spans="2:14">
      <c r="B31" s="391"/>
      <c r="C31" s="391"/>
      <c r="D31" s="391"/>
      <c r="E31" s="391"/>
      <c r="F31" s="391"/>
      <c r="G31" s="391"/>
      <c r="H31" s="391"/>
      <c r="I31" s="391"/>
      <c r="J31" s="391"/>
      <c r="K31" s="391"/>
      <c r="L31" s="391"/>
      <c r="M31" s="391"/>
      <c r="N31" s="391"/>
    </row>
    <row r="32" spans="2:14">
      <c r="B32" s="391"/>
      <c r="C32" s="391"/>
      <c r="D32" s="391"/>
      <c r="E32" s="391"/>
      <c r="F32" s="391"/>
      <c r="G32" s="391"/>
      <c r="H32" s="391"/>
      <c r="I32" s="391"/>
      <c r="J32" s="391"/>
      <c r="K32" s="391"/>
      <c r="L32" s="391"/>
      <c r="M32" s="391"/>
      <c r="N32" s="391"/>
    </row>
    <row r="33" spans="2:14">
      <c r="B33" s="391"/>
      <c r="C33" s="391"/>
      <c r="D33" s="391"/>
      <c r="E33" s="391"/>
      <c r="F33" s="391"/>
      <c r="G33" s="391"/>
      <c r="H33" s="391"/>
      <c r="I33" s="391"/>
      <c r="J33" s="391"/>
      <c r="K33" s="391"/>
      <c r="L33" s="391"/>
      <c r="M33" s="391"/>
      <c r="N33" s="391"/>
    </row>
    <row r="34" spans="2:14">
      <c r="B34" s="391"/>
      <c r="C34" s="391"/>
      <c r="D34" s="391"/>
      <c r="E34" s="391"/>
      <c r="F34" s="391"/>
      <c r="G34" s="391"/>
      <c r="H34" s="391"/>
      <c r="I34" s="391"/>
      <c r="J34" s="391"/>
      <c r="K34" s="391"/>
      <c r="L34" s="391"/>
      <c r="M34" s="391"/>
      <c r="N34" s="391"/>
    </row>
    <row r="35" spans="2:14">
      <c r="B35" s="391"/>
      <c r="C35" s="391"/>
      <c r="D35" s="391"/>
      <c r="E35" s="391"/>
      <c r="F35" s="391"/>
      <c r="G35" s="391"/>
      <c r="H35" s="391"/>
      <c r="I35" s="391"/>
      <c r="J35" s="391"/>
      <c r="K35" s="391"/>
      <c r="L35" s="391"/>
      <c r="M35" s="391"/>
      <c r="N35" s="391"/>
    </row>
    <row r="36" spans="2:14">
      <c r="B36" s="391"/>
      <c r="C36" s="391"/>
      <c r="D36" s="391"/>
      <c r="E36" s="391"/>
      <c r="F36" s="391"/>
      <c r="G36" s="391"/>
      <c r="H36" s="391"/>
      <c r="I36" s="391"/>
      <c r="J36" s="391"/>
      <c r="K36" s="391"/>
      <c r="L36" s="391"/>
      <c r="M36" s="391"/>
      <c r="N36" s="391"/>
    </row>
    <row r="37" spans="2:14">
      <c r="B37" s="391"/>
      <c r="C37" s="391"/>
      <c r="D37" s="391"/>
      <c r="E37" s="391"/>
      <c r="F37" s="391"/>
      <c r="G37" s="391"/>
      <c r="H37" s="391"/>
      <c r="I37" s="391"/>
      <c r="J37" s="391"/>
      <c r="K37" s="391"/>
      <c r="L37" s="391"/>
      <c r="M37" s="391"/>
      <c r="N37" s="391"/>
    </row>
    <row r="38" spans="2:14">
      <c r="B38" s="391"/>
      <c r="C38" s="391"/>
      <c r="D38" s="391"/>
      <c r="E38" s="391"/>
      <c r="F38" s="391"/>
      <c r="G38" s="391"/>
      <c r="H38" s="391"/>
      <c r="I38" s="391"/>
      <c r="J38" s="391"/>
      <c r="K38" s="391"/>
      <c r="L38" s="391"/>
      <c r="M38" s="391"/>
      <c r="N38" s="391"/>
    </row>
    <row r="39" spans="2:14">
      <c r="B39" s="391"/>
      <c r="C39" s="391"/>
      <c r="D39" s="391"/>
      <c r="E39" s="391"/>
      <c r="F39" s="391"/>
      <c r="G39" s="391"/>
      <c r="H39" s="391"/>
      <c r="I39" s="391"/>
      <c r="J39" s="391"/>
      <c r="K39" s="391"/>
      <c r="L39" s="391"/>
      <c r="M39" s="391"/>
      <c r="N39" s="391"/>
    </row>
    <row r="40" spans="2:14">
      <c r="B40" s="391"/>
      <c r="C40" s="391"/>
      <c r="D40" s="391"/>
      <c r="E40" s="391"/>
      <c r="F40" s="391"/>
      <c r="G40" s="391"/>
      <c r="H40" s="391"/>
      <c r="I40" s="391"/>
      <c r="J40" s="391"/>
      <c r="K40" s="391"/>
      <c r="L40" s="391"/>
      <c r="M40" s="391"/>
      <c r="N40" s="391"/>
    </row>
    <row r="41" spans="2:14">
      <c r="B41" s="391"/>
      <c r="C41" s="391"/>
      <c r="D41" s="391"/>
      <c r="E41" s="391"/>
      <c r="F41" s="391"/>
      <c r="G41" s="391"/>
      <c r="H41" s="391"/>
      <c r="I41" s="391"/>
      <c r="J41" s="391"/>
      <c r="K41" s="391"/>
      <c r="L41" s="391"/>
      <c r="M41" s="391"/>
      <c r="N41" s="391"/>
    </row>
    <row r="42" spans="2:14">
      <c r="B42" s="391"/>
      <c r="C42" s="391"/>
      <c r="D42" s="391"/>
      <c r="E42" s="391"/>
      <c r="F42" s="391"/>
      <c r="G42" s="391"/>
      <c r="H42" s="391"/>
      <c r="I42" s="391"/>
      <c r="J42" s="391"/>
      <c r="K42" s="391"/>
      <c r="L42" s="391"/>
      <c r="M42" s="391"/>
      <c r="N42" s="391"/>
    </row>
    <row r="43" spans="2:14">
      <c r="B43" s="391"/>
      <c r="C43" s="391"/>
      <c r="D43" s="391"/>
      <c r="E43" s="391"/>
      <c r="F43" s="391"/>
      <c r="G43" s="391"/>
      <c r="H43" s="391"/>
      <c r="I43" s="391"/>
      <c r="J43" s="391"/>
      <c r="K43" s="391"/>
      <c r="L43" s="391"/>
      <c r="M43" s="391"/>
      <c r="N43" s="391"/>
    </row>
    <row r="44" spans="2:14">
      <c r="B44" s="391"/>
      <c r="C44" s="391"/>
      <c r="D44" s="391"/>
      <c r="E44" s="391"/>
      <c r="F44" s="391"/>
      <c r="G44" s="391"/>
      <c r="H44" s="391"/>
      <c r="I44" s="391"/>
      <c r="J44" s="391"/>
      <c r="K44" s="391"/>
      <c r="L44" s="391"/>
      <c r="M44" s="391"/>
      <c r="N44" s="391"/>
    </row>
    <row r="45" spans="2:14">
      <c r="B45" s="391"/>
      <c r="C45" s="391"/>
      <c r="D45" s="391"/>
      <c r="E45" s="391"/>
      <c r="F45" s="391"/>
      <c r="G45" s="391"/>
      <c r="H45" s="391"/>
      <c r="I45" s="391"/>
      <c r="J45" s="391"/>
      <c r="K45" s="391"/>
      <c r="L45" s="391"/>
      <c r="M45" s="391"/>
      <c r="N45" s="391"/>
    </row>
    <row r="46" spans="2:14">
      <c r="B46" s="391"/>
      <c r="C46" s="391"/>
      <c r="D46" s="391"/>
      <c r="E46" s="391"/>
      <c r="F46" s="391"/>
      <c r="G46" s="391"/>
      <c r="H46" s="391"/>
      <c r="I46" s="391"/>
      <c r="J46" s="391"/>
      <c r="K46" s="391"/>
      <c r="L46" s="391"/>
      <c r="M46" s="391"/>
      <c r="N46" s="391"/>
    </row>
    <row r="47" spans="2:14">
      <c r="B47" s="391"/>
      <c r="C47" s="391"/>
      <c r="D47" s="391"/>
      <c r="E47" s="391"/>
      <c r="F47" s="391"/>
      <c r="G47" s="391"/>
      <c r="H47" s="391"/>
      <c r="I47" s="391"/>
      <c r="J47" s="391"/>
      <c r="K47" s="391"/>
      <c r="L47" s="391"/>
      <c r="M47" s="391"/>
      <c r="N47" s="391"/>
    </row>
    <row r="48" spans="2:14">
      <c r="B48" s="391"/>
      <c r="C48" s="391"/>
      <c r="D48" s="391"/>
      <c r="E48" s="391"/>
      <c r="F48" s="391"/>
      <c r="G48" s="391"/>
      <c r="H48" s="391"/>
      <c r="I48" s="391"/>
      <c r="J48" s="391"/>
      <c r="K48" s="391"/>
      <c r="L48" s="391"/>
      <c r="M48" s="391"/>
      <c r="N48" s="391"/>
    </row>
    <row r="49" spans="2:14">
      <c r="B49" s="391"/>
      <c r="C49" s="391"/>
      <c r="D49" s="391"/>
      <c r="E49" s="391"/>
      <c r="F49" s="391"/>
      <c r="G49" s="391"/>
      <c r="H49" s="391"/>
      <c r="I49" s="391"/>
      <c r="J49" s="391"/>
      <c r="K49" s="391"/>
      <c r="L49" s="391"/>
      <c r="M49" s="391"/>
      <c r="N49" s="391"/>
    </row>
    <row r="50" spans="2:14">
      <c r="B50" s="391"/>
      <c r="C50" s="391"/>
      <c r="D50" s="391"/>
      <c r="E50" s="391"/>
      <c r="F50" s="391"/>
      <c r="G50" s="391"/>
      <c r="H50" s="391"/>
      <c r="I50" s="391"/>
      <c r="J50" s="391"/>
      <c r="K50" s="391"/>
      <c r="L50" s="391"/>
      <c r="M50" s="391"/>
      <c r="N50" s="391"/>
    </row>
    <row r="51" spans="2:14">
      <c r="B51" s="391"/>
      <c r="C51" s="391"/>
      <c r="D51" s="391"/>
      <c r="E51" s="391"/>
      <c r="F51" s="391"/>
      <c r="G51" s="391"/>
      <c r="H51" s="391"/>
      <c r="I51" s="391"/>
      <c r="J51" s="391"/>
      <c r="K51" s="391"/>
      <c r="L51" s="391"/>
      <c r="M51" s="391"/>
      <c r="N51" s="391"/>
    </row>
    <row r="52" spans="2:14">
      <c r="B52" s="391"/>
      <c r="C52" s="391"/>
      <c r="D52" s="391"/>
      <c r="E52" s="391"/>
      <c r="F52" s="391"/>
      <c r="G52" s="391"/>
      <c r="H52" s="391"/>
      <c r="I52" s="391"/>
      <c r="J52" s="391"/>
      <c r="K52" s="391"/>
      <c r="L52" s="391"/>
      <c r="M52" s="391"/>
      <c r="N52" s="391"/>
    </row>
    <row r="53" spans="2:14">
      <c r="B53" s="391"/>
      <c r="C53" s="391"/>
      <c r="D53" s="391"/>
      <c r="E53" s="391"/>
      <c r="F53" s="391"/>
      <c r="G53" s="391"/>
      <c r="H53" s="391"/>
      <c r="I53" s="391"/>
      <c r="J53" s="391"/>
      <c r="K53" s="391"/>
      <c r="L53" s="391"/>
      <c r="M53" s="391"/>
      <c r="N53" s="391"/>
    </row>
    <row r="54" spans="2:14">
      <c r="B54" s="391"/>
      <c r="C54" s="391"/>
      <c r="D54" s="391"/>
      <c r="E54" s="391"/>
      <c r="F54" s="391"/>
      <c r="G54" s="391"/>
      <c r="H54" s="391"/>
      <c r="I54" s="391"/>
      <c r="J54" s="391"/>
      <c r="K54" s="391"/>
      <c r="L54" s="391"/>
      <c r="M54" s="391"/>
      <c r="N54" s="391"/>
    </row>
    <row r="55" spans="2:14">
      <c r="B55" s="391"/>
      <c r="C55" s="391"/>
      <c r="D55" s="391"/>
      <c r="E55" s="391"/>
      <c r="F55" s="391"/>
      <c r="G55" s="391"/>
      <c r="H55" s="391"/>
      <c r="I55" s="391"/>
      <c r="J55" s="391"/>
      <c r="K55" s="391"/>
      <c r="L55" s="391"/>
      <c r="M55" s="391"/>
      <c r="N55" s="391"/>
    </row>
    <row r="56" spans="2:14">
      <c r="B56" s="391"/>
      <c r="C56" s="391"/>
      <c r="D56" s="391"/>
      <c r="E56" s="391"/>
      <c r="F56" s="391"/>
      <c r="G56" s="391"/>
      <c r="H56" s="391"/>
      <c r="I56" s="391"/>
      <c r="J56" s="391"/>
      <c r="K56" s="391"/>
      <c r="L56" s="391"/>
      <c r="M56" s="391"/>
      <c r="N56" s="391"/>
    </row>
    <row r="57" spans="2:14">
      <c r="B57" s="391"/>
      <c r="C57" s="391"/>
      <c r="D57" s="391"/>
      <c r="E57" s="391"/>
      <c r="F57" s="391"/>
      <c r="G57" s="391"/>
      <c r="H57" s="391"/>
      <c r="I57" s="391"/>
      <c r="J57" s="391"/>
      <c r="K57" s="391"/>
      <c r="L57" s="391"/>
      <c r="M57" s="391"/>
      <c r="N57" s="391"/>
    </row>
    <row r="58" spans="2:14">
      <c r="B58" s="391"/>
      <c r="C58" s="391"/>
      <c r="D58" s="391"/>
      <c r="E58" s="391"/>
      <c r="F58" s="391"/>
      <c r="G58" s="391"/>
      <c r="H58" s="391"/>
      <c r="I58" s="391"/>
      <c r="J58" s="391"/>
      <c r="K58" s="391"/>
      <c r="L58" s="391"/>
      <c r="M58" s="391"/>
      <c r="N58" s="391"/>
    </row>
    <row r="59" spans="2:14">
      <c r="B59" s="391"/>
      <c r="C59" s="391"/>
      <c r="D59" s="391"/>
      <c r="E59" s="391"/>
      <c r="F59" s="391"/>
      <c r="G59" s="391"/>
      <c r="H59" s="391"/>
      <c r="I59" s="391"/>
      <c r="J59" s="391"/>
      <c r="K59" s="391"/>
      <c r="L59" s="391"/>
      <c r="M59" s="391"/>
      <c r="N59" s="391"/>
    </row>
  </sheetData>
  <mergeCells count="7">
    <mergeCell ref="B12:M12"/>
    <mergeCell ref="G4:H4"/>
    <mergeCell ref="J4:M4"/>
    <mergeCell ref="B8:M8"/>
    <mergeCell ref="B9:M9"/>
    <mergeCell ref="B10:M10"/>
    <mergeCell ref="B11:M11"/>
  </mergeCells>
  <conditionalFormatting sqref="C7">
    <cfRule type="expression" dxfId="5" priority="24" stopIfTrue="1">
      <formula>NOT(ISERROR(SEARCH("minim
(care prevede Limita Specificație)",C7)))</formula>
    </cfRule>
    <cfRule type="expression" dxfId="4" priority="25" stopIfTrue="1">
      <formula>NOT(ISERROR(SEARCH("maxim
(care prevede Limita Specificație)",C7)))</formula>
    </cfRule>
  </conditionalFormatting>
  <dataValidations count="1">
    <dataValidation type="list" allowBlank="1" showInputMessage="1" showErrorMessage="1" sqref="I5" xr:uid="{E0F33EF0-6D2C-4EE0-A8C7-A77FB4F7B045}">
      <formula1>ia_in_considerare_incertitudinea_de_masurare__WIM</formula1>
    </dataValidation>
  </dataValidations>
  <hyperlinks>
    <hyperlink ref="B2" location="Cuprins!A1" display="Cuprins!A1" xr:uid="{0B1CF5C1-9847-4D3B-83EE-D0BAC3156C20}"/>
  </hyperlinks>
  <pageMargins left="0.25" right="0.25" top="0.75" bottom="0.90625000000000011" header="0.30000000000000004" footer="0.30000000000000004"/>
  <pageSetup paperSize="0" scale="75" fitToWidth="0" fitToHeight="0" orientation="landscape" horizontalDpi="0" verticalDpi="0" copies="0"/>
  <headerFooter>
    <oddHeader>&amp;L&amp;"-,Bold"Chimie si radioactivitate&amp;C&amp;"-,Bold"Matricea de corespondență a regulilor de decizie aplicate 
pentru încercările efectate de către IISPV</oddHeader>
    <oddFooter>&amp;L&amp;8Rez. = Rezultat analiza
"&lt;" = mai mic
"&gt;" = mai mare
"≥" = mai mare s-au egal
"≤" = mai mic sau egal&amp;CCod F4-PG13                                                     Ed I Rev 01 / Data 08.03.2021   &amp;RPag.&amp;P din &amp;N</oddFooter>
  </headerFooter>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20383-D209-4495-AF4A-20BAF14F0291}">
  <dimension ref="A1:N61"/>
  <sheetViews>
    <sheetView view="pageLayout" zoomScaleNormal="100" workbookViewId="0">
      <selection activeCell="D19" sqref="D19"/>
    </sheetView>
  </sheetViews>
  <sheetFormatPr defaultRowHeight="15"/>
  <cols>
    <col min="1" max="1" width="27.42578125" style="26" customWidth="1"/>
    <col min="2" max="2" width="14.85546875" style="26" customWidth="1"/>
    <col min="3" max="3" width="20.28515625" style="26" customWidth="1"/>
    <col min="4" max="4" width="12.140625" style="26" customWidth="1"/>
    <col min="5" max="5" width="11.42578125" style="26" customWidth="1"/>
    <col min="6" max="6" width="6.5703125" style="26" customWidth="1"/>
    <col min="7" max="7" width="10.42578125" style="26" customWidth="1"/>
    <col min="8" max="8" width="2.85546875" style="26" customWidth="1"/>
    <col min="9" max="9" width="13.85546875" style="26" customWidth="1"/>
    <col min="10" max="10" width="13.42578125" style="26" customWidth="1"/>
    <col min="11" max="11" width="13.28515625" style="26" customWidth="1"/>
    <col min="12" max="12" width="14.7109375" style="26" customWidth="1"/>
    <col min="13" max="13" width="11.5703125" style="26" customWidth="1"/>
    <col min="14" max="14" width="9.7109375" style="26" customWidth="1"/>
    <col min="15" max="15" width="25.5703125" style="26" customWidth="1"/>
    <col min="16" max="16" width="14.7109375" style="26" customWidth="1"/>
    <col min="17" max="17" width="9.140625" style="26" customWidth="1"/>
    <col min="18" max="16384" width="9.140625" style="26"/>
  </cols>
  <sheetData>
    <row r="1" spans="1:14">
      <c r="A1" s="26" t="s">
        <v>846</v>
      </c>
      <c r="I1" s="27" t="s">
        <v>109</v>
      </c>
      <c r="J1" s="28"/>
      <c r="K1" s="28" t="s">
        <v>110</v>
      </c>
      <c r="L1" s="59" t="s">
        <v>864</v>
      </c>
    </row>
    <row r="2" spans="1:14" ht="15.75" thickBot="1">
      <c r="A2" s="26" t="s">
        <v>112</v>
      </c>
      <c r="B2" s="29" t="s">
        <v>113</v>
      </c>
      <c r="I2" s="30" t="s">
        <v>114</v>
      </c>
      <c r="J2" s="31"/>
      <c r="K2" s="32" t="s">
        <v>115</v>
      </c>
      <c r="L2" s="30"/>
    </row>
    <row r="3" spans="1:14" ht="15.75" thickBot="1">
      <c r="A3" s="33" t="s">
        <v>116</v>
      </c>
      <c r="B3" s="34"/>
      <c r="C3" s="35" t="s">
        <v>117</v>
      </c>
      <c r="D3" s="35"/>
      <c r="E3" s="36"/>
      <c r="F3" s="37"/>
      <c r="G3" s="38"/>
      <c r="H3" s="39"/>
      <c r="I3" s="40" t="s">
        <v>118</v>
      </c>
      <c r="J3" s="39"/>
      <c r="K3" s="39"/>
      <c r="L3" s="39"/>
      <c r="M3" s="39"/>
      <c r="N3" s="41"/>
    </row>
    <row r="4" spans="1:14" ht="63.75" customHeight="1" thickBot="1">
      <c r="A4" s="396" t="s">
        <v>2</v>
      </c>
      <c r="B4" s="396" t="s">
        <v>119</v>
      </c>
      <c r="C4" s="42" t="s">
        <v>120</v>
      </c>
      <c r="D4" s="43" t="s">
        <v>121</v>
      </c>
      <c r="E4" s="43" t="s">
        <v>122</v>
      </c>
      <c r="F4" s="44" t="s">
        <v>123</v>
      </c>
      <c r="G4" s="402" t="s">
        <v>124</v>
      </c>
      <c r="H4" s="402"/>
      <c r="I4" s="396" t="s">
        <v>125</v>
      </c>
      <c r="J4" s="403" t="s">
        <v>126</v>
      </c>
      <c r="K4" s="403"/>
      <c r="L4" s="403"/>
      <c r="M4" s="403"/>
      <c r="N4" s="45" t="s">
        <v>127</v>
      </c>
    </row>
    <row r="5" spans="1:14" ht="72" customHeight="1" thickBot="1">
      <c r="A5" s="23" t="s">
        <v>865</v>
      </c>
      <c r="B5" s="22" t="s">
        <v>180</v>
      </c>
      <c r="C5" s="47" t="s">
        <v>866</v>
      </c>
      <c r="D5" s="48" t="s">
        <v>180</v>
      </c>
      <c r="E5" s="58">
        <v>0.5</v>
      </c>
      <c r="F5" s="50" t="s">
        <v>867</v>
      </c>
      <c r="G5" s="163">
        <v>5</v>
      </c>
      <c r="H5" s="45" t="s">
        <v>133</v>
      </c>
      <c r="I5" s="45" t="s">
        <v>142</v>
      </c>
      <c r="J5" s="46" t="s">
        <v>142</v>
      </c>
      <c r="K5" s="46" t="s">
        <v>142</v>
      </c>
      <c r="L5" s="46" t="s">
        <v>142</v>
      </c>
      <c r="M5" s="45" t="s">
        <v>868</v>
      </c>
      <c r="N5" s="45" t="s">
        <v>869</v>
      </c>
    </row>
    <row r="6" spans="1:14" ht="72" customHeight="1" thickBot="1">
      <c r="A6" s="23" t="s">
        <v>865</v>
      </c>
      <c r="B6" s="22" t="s">
        <v>870</v>
      </c>
      <c r="C6" s="47" t="s">
        <v>866</v>
      </c>
      <c r="D6" s="48" t="s">
        <v>871</v>
      </c>
      <c r="E6" s="58">
        <v>0.5</v>
      </c>
      <c r="F6" s="50" t="s">
        <v>867</v>
      </c>
      <c r="G6" s="163">
        <v>5</v>
      </c>
      <c r="H6" s="45" t="s">
        <v>133</v>
      </c>
      <c r="I6" s="45" t="s">
        <v>142</v>
      </c>
      <c r="J6" s="46" t="s">
        <v>142</v>
      </c>
      <c r="K6" s="46" t="s">
        <v>142</v>
      </c>
      <c r="L6" s="46" t="s">
        <v>142</v>
      </c>
      <c r="M6" s="45" t="s">
        <v>868</v>
      </c>
      <c r="N6" s="45" t="s">
        <v>872</v>
      </c>
    </row>
    <row r="7" spans="1:14" ht="75" customHeight="1" thickBot="1">
      <c r="A7" s="23" t="s">
        <v>865</v>
      </c>
      <c r="B7" s="22" t="s">
        <v>243</v>
      </c>
      <c r="C7" s="47" t="s">
        <v>139</v>
      </c>
      <c r="D7" s="48" t="s">
        <v>243</v>
      </c>
      <c r="E7" s="58" t="s">
        <v>141</v>
      </c>
      <c r="F7" s="50" t="s">
        <v>133</v>
      </c>
      <c r="G7" s="14">
        <v>8.1999999999999993</v>
      </c>
      <c r="H7" s="45" t="s">
        <v>133</v>
      </c>
      <c r="I7" s="45" t="s">
        <v>142</v>
      </c>
      <c r="J7" s="45" t="s">
        <v>142</v>
      </c>
      <c r="K7" s="45" t="s">
        <v>142</v>
      </c>
      <c r="L7" s="45" t="s">
        <v>142</v>
      </c>
      <c r="M7" s="45" t="s">
        <v>873</v>
      </c>
      <c r="N7" s="45"/>
    </row>
    <row r="8" spans="1:14" ht="15.75" thickBot="1">
      <c r="A8" s="391"/>
      <c r="B8" s="391"/>
      <c r="C8" s="391"/>
      <c r="D8" s="391"/>
      <c r="E8" s="391"/>
      <c r="F8" s="391"/>
      <c r="G8" s="391"/>
      <c r="H8" s="391"/>
      <c r="I8" s="391"/>
      <c r="J8" s="391"/>
      <c r="K8" s="391"/>
      <c r="L8" s="391"/>
      <c r="M8" s="391"/>
      <c r="N8" s="391"/>
    </row>
    <row r="9" spans="1:14" ht="15.75" thickBot="1">
      <c r="A9" s="14" t="s">
        <v>144</v>
      </c>
    </row>
    <row r="10" spans="1:14" ht="15.75" thickBot="1">
      <c r="A10" s="56" t="s">
        <v>145</v>
      </c>
      <c r="B10" s="404" t="s">
        <v>146</v>
      </c>
      <c r="C10" s="404"/>
      <c r="D10" s="404"/>
      <c r="E10" s="404"/>
      <c r="F10" s="404"/>
      <c r="G10" s="404"/>
      <c r="H10" s="404"/>
      <c r="I10" s="404"/>
      <c r="J10" s="404"/>
      <c r="K10" s="404"/>
      <c r="L10" s="404"/>
      <c r="M10" s="404"/>
    </row>
    <row r="11" spans="1:14" ht="15.75" thickBot="1">
      <c r="A11" s="14" t="s">
        <v>147</v>
      </c>
      <c r="B11" s="404" t="s">
        <v>148</v>
      </c>
      <c r="C11" s="404"/>
      <c r="D11" s="404"/>
      <c r="E11" s="404"/>
      <c r="F11" s="404"/>
      <c r="G11" s="404"/>
      <c r="H11" s="404"/>
      <c r="I11" s="404"/>
      <c r="J11" s="404"/>
      <c r="K11" s="404"/>
      <c r="L11" s="404"/>
      <c r="M11" s="404"/>
    </row>
    <row r="12" spans="1:14" ht="15.75" thickBot="1">
      <c r="A12" s="14" t="s">
        <v>874</v>
      </c>
      <c r="B12" s="404" t="s">
        <v>150</v>
      </c>
      <c r="C12" s="404"/>
      <c r="D12" s="404"/>
      <c r="E12" s="404"/>
      <c r="F12" s="404"/>
      <c r="G12" s="404"/>
      <c r="H12" s="404"/>
      <c r="I12" s="404"/>
      <c r="J12" s="404"/>
      <c r="K12" s="404"/>
      <c r="L12" s="404"/>
      <c r="M12" s="404"/>
    </row>
    <row r="13" spans="1:14">
      <c r="A13" s="14" t="s">
        <v>875</v>
      </c>
      <c r="B13" s="404" t="s">
        <v>876</v>
      </c>
      <c r="C13" s="404"/>
      <c r="D13" s="404"/>
      <c r="E13" s="404"/>
      <c r="F13" s="404"/>
      <c r="G13" s="404"/>
      <c r="H13" s="404"/>
      <c r="I13" s="404"/>
      <c r="J13" s="404"/>
      <c r="K13" s="404"/>
      <c r="L13" s="404"/>
      <c r="M13" s="404"/>
    </row>
    <row r="14" spans="1:14" ht="33" customHeight="1">
      <c r="A14" s="175" t="s">
        <v>877</v>
      </c>
      <c r="B14" s="407" t="s">
        <v>878</v>
      </c>
      <c r="C14" s="407"/>
      <c r="D14" s="407"/>
      <c r="E14" s="407"/>
      <c r="F14" s="407"/>
      <c r="G14" s="407"/>
      <c r="H14" s="407"/>
      <c r="I14" s="407"/>
      <c r="J14" s="407"/>
      <c r="K14" s="407"/>
      <c r="L14" s="407"/>
      <c r="M14" s="407"/>
    </row>
    <row r="15" spans="1:14" ht="17.25" customHeight="1">
      <c r="A15" s="390" t="s">
        <v>879</v>
      </c>
      <c r="B15" s="422" t="s">
        <v>880</v>
      </c>
      <c r="C15" s="422"/>
      <c r="D15" s="422"/>
      <c r="E15" s="422"/>
      <c r="F15" s="422"/>
      <c r="G15" s="422"/>
      <c r="H15" s="422"/>
      <c r="I15" s="422"/>
      <c r="J15" s="422"/>
      <c r="K15" s="422"/>
      <c r="L15" s="422"/>
      <c r="M15" s="423"/>
      <c r="N15" s="391"/>
    </row>
    <row r="16" spans="1:14">
      <c r="A16" s="391"/>
      <c r="B16" s="391"/>
      <c r="C16" s="391"/>
      <c r="D16" s="391"/>
      <c r="E16" s="391"/>
      <c r="F16" s="391"/>
      <c r="G16" s="391"/>
      <c r="H16" s="391"/>
      <c r="I16" s="391"/>
      <c r="J16" s="391"/>
      <c r="K16" s="391"/>
      <c r="L16" s="391"/>
      <c r="M16" s="391"/>
      <c r="N16" s="391"/>
    </row>
    <row r="17" spans="2:14">
      <c r="B17" s="391"/>
      <c r="C17" s="391"/>
      <c r="D17" s="391"/>
      <c r="E17" s="391"/>
      <c r="F17" s="391"/>
      <c r="G17" s="391"/>
      <c r="H17" s="391"/>
      <c r="I17" s="391"/>
      <c r="J17" s="391"/>
      <c r="K17" s="391"/>
      <c r="L17" s="391"/>
      <c r="M17" s="391"/>
      <c r="N17" s="391"/>
    </row>
    <row r="18" spans="2:14">
      <c r="B18" s="391"/>
      <c r="C18" s="391"/>
      <c r="D18" s="391"/>
      <c r="E18" s="391"/>
      <c r="F18" s="391"/>
      <c r="G18" s="391"/>
      <c r="H18" s="391"/>
      <c r="I18" s="391"/>
      <c r="J18" s="391"/>
      <c r="K18" s="391"/>
      <c r="L18" s="391"/>
      <c r="M18" s="391"/>
      <c r="N18" s="391"/>
    </row>
    <row r="19" spans="2:14">
      <c r="B19" s="391"/>
      <c r="C19" s="391"/>
      <c r="D19" s="391"/>
      <c r="E19" s="391"/>
      <c r="F19" s="391"/>
      <c r="G19" s="391"/>
      <c r="H19" s="391"/>
      <c r="I19" s="391"/>
      <c r="J19" s="391"/>
      <c r="K19" s="391"/>
      <c r="L19" s="391"/>
      <c r="M19" s="391"/>
      <c r="N19" s="391"/>
    </row>
    <row r="20" spans="2:14">
      <c r="B20" s="391"/>
      <c r="C20" s="391"/>
      <c r="D20" s="391"/>
      <c r="E20" s="391"/>
      <c r="F20" s="391"/>
      <c r="G20" s="391"/>
      <c r="H20" s="391"/>
      <c r="I20" s="391"/>
      <c r="J20" s="391"/>
      <c r="K20" s="391"/>
      <c r="L20" s="391"/>
      <c r="M20" s="391"/>
      <c r="N20" s="391"/>
    </row>
    <row r="21" spans="2:14">
      <c r="B21" s="391"/>
      <c r="C21" s="391"/>
      <c r="D21" s="391"/>
      <c r="E21" s="391"/>
      <c r="F21" s="391"/>
      <c r="G21" s="391"/>
      <c r="H21" s="391"/>
      <c r="I21" s="391"/>
      <c r="J21" s="391"/>
      <c r="K21" s="391"/>
      <c r="L21" s="391"/>
      <c r="M21" s="391"/>
      <c r="N21" s="391"/>
    </row>
    <row r="22" spans="2:14">
      <c r="B22" s="391"/>
      <c r="C22" s="391"/>
      <c r="D22" s="391"/>
      <c r="E22" s="391"/>
      <c r="F22" s="391"/>
      <c r="G22" s="391"/>
      <c r="H22" s="391"/>
      <c r="I22" s="391"/>
      <c r="J22" s="391"/>
      <c r="K22" s="391"/>
      <c r="L22" s="391"/>
      <c r="M22" s="391"/>
      <c r="N22" s="391"/>
    </row>
    <row r="23" spans="2:14">
      <c r="B23" s="391"/>
      <c r="C23" s="391"/>
      <c r="D23" s="391"/>
      <c r="E23" s="391"/>
      <c r="F23" s="391"/>
      <c r="G23" s="391"/>
      <c r="H23" s="391"/>
      <c r="I23" s="391"/>
      <c r="J23" s="391"/>
      <c r="K23" s="391"/>
      <c r="L23" s="391"/>
      <c r="M23" s="391"/>
      <c r="N23" s="391"/>
    </row>
    <row r="24" spans="2:14">
      <c r="B24" s="391"/>
      <c r="C24" s="391"/>
      <c r="D24" s="391"/>
      <c r="E24" s="391"/>
      <c r="F24" s="391"/>
      <c r="G24" s="391"/>
      <c r="H24" s="391"/>
      <c r="I24" s="391"/>
      <c r="J24" s="391"/>
      <c r="K24" s="391"/>
      <c r="L24" s="391"/>
      <c r="M24" s="391"/>
      <c r="N24" s="391"/>
    </row>
    <row r="25" spans="2:14">
      <c r="B25" s="391"/>
      <c r="C25" s="391"/>
      <c r="D25" s="391"/>
      <c r="E25" s="391"/>
      <c r="F25" s="391"/>
      <c r="G25" s="391"/>
      <c r="H25" s="391"/>
      <c r="I25" s="391"/>
      <c r="J25" s="391"/>
      <c r="K25" s="391"/>
      <c r="L25" s="391"/>
      <c r="M25" s="391"/>
      <c r="N25" s="391"/>
    </row>
    <row r="26" spans="2:14">
      <c r="B26" s="391"/>
      <c r="C26" s="391"/>
      <c r="D26" s="391"/>
      <c r="E26" s="391"/>
      <c r="F26" s="391"/>
      <c r="G26" s="391"/>
      <c r="H26" s="391"/>
      <c r="I26" s="391"/>
      <c r="J26" s="391"/>
      <c r="K26" s="391"/>
      <c r="L26" s="391"/>
      <c r="M26" s="391"/>
      <c r="N26" s="391"/>
    </row>
    <row r="27" spans="2:14">
      <c r="B27" s="391"/>
      <c r="C27" s="391"/>
      <c r="D27" s="391"/>
      <c r="E27" s="391"/>
      <c r="F27" s="391"/>
      <c r="G27" s="391"/>
      <c r="H27" s="391"/>
      <c r="I27" s="391"/>
      <c r="J27" s="391"/>
      <c r="K27" s="391"/>
      <c r="L27" s="391"/>
      <c r="M27" s="391"/>
      <c r="N27" s="391"/>
    </row>
    <row r="28" spans="2:14">
      <c r="B28" s="391"/>
      <c r="C28" s="391"/>
      <c r="D28" s="391"/>
      <c r="E28" s="391"/>
      <c r="F28" s="391"/>
      <c r="G28" s="391"/>
      <c r="H28" s="391"/>
      <c r="I28" s="391"/>
      <c r="J28" s="391"/>
      <c r="K28" s="391"/>
      <c r="L28" s="391"/>
      <c r="M28" s="391"/>
      <c r="N28" s="391"/>
    </row>
    <row r="29" spans="2:14">
      <c r="B29" s="391"/>
      <c r="C29" s="391"/>
      <c r="D29" s="391"/>
      <c r="E29" s="391"/>
      <c r="F29" s="391"/>
      <c r="G29" s="391"/>
      <c r="H29" s="391"/>
      <c r="I29" s="391"/>
      <c r="J29" s="391"/>
      <c r="K29" s="391"/>
      <c r="L29" s="391"/>
      <c r="M29" s="391"/>
      <c r="N29" s="391"/>
    </row>
    <row r="30" spans="2:14">
      <c r="B30" s="391"/>
      <c r="C30" s="391"/>
      <c r="D30" s="391"/>
      <c r="E30" s="391"/>
      <c r="F30" s="391"/>
      <c r="G30" s="391"/>
      <c r="H30" s="391"/>
      <c r="I30" s="391"/>
      <c r="J30" s="391"/>
      <c r="K30" s="391"/>
      <c r="L30" s="391"/>
      <c r="M30" s="391"/>
      <c r="N30" s="391"/>
    </row>
    <row r="31" spans="2:14">
      <c r="B31" s="391"/>
      <c r="C31" s="391"/>
      <c r="D31" s="391"/>
      <c r="E31" s="391"/>
      <c r="F31" s="391"/>
      <c r="G31" s="391"/>
      <c r="H31" s="391"/>
      <c r="I31" s="391"/>
      <c r="J31" s="391"/>
      <c r="K31" s="391"/>
      <c r="L31" s="391"/>
      <c r="M31" s="391"/>
      <c r="N31" s="391"/>
    </row>
    <row r="32" spans="2:14">
      <c r="B32" s="391"/>
      <c r="C32" s="391"/>
      <c r="D32" s="391"/>
      <c r="E32" s="391"/>
      <c r="F32" s="391"/>
      <c r="G32" s="391"/>
      <c r="H32" s="391"/>
      <c r="I32" s="391"/>
      <c r="J32" s="391"/>
      <c r="K32" s="391"/>
      <c r="L32" s="391"/>
      <c r="M32" s="391"/>
      <c r="N32" s="391"/>
    </row>
    <row r="33" spans="2:14">
      <c r="B33" s="391"/>
      <c r="C33" s="391"/>
      <c r="D33" s="391"/>
      <c r="E33" s="391"/>
      <c r="F33" s="391"/>
      <c r="G33" s="391"/>
      <c r="H33" s="391"/>
      <c r="I33" s="391"/>
      <c r="J33" s="391"/>
      <c r="K33" s="391"/>
      <c r="L33" s="391"/>
      <c r="M33" s="391"/>
      <c r="N33" s="391"/>
    </row>
    <row r="34" spans="2:14">
      <c r="B34" s="391"/>
      <c r="C34" s="391"/>
      <c r="D34" s="391"/>
      <c r="E34" s="391"/>
      <c r="F34" s="391"/>
      <c r="G34" s="391"/>
      <c r="H34" s="391"/>
      <c r="I34" s="391"/>
      <c r="J34" s="391"/>
      <c r="K34" s="391"/>
      <c r="L34" s="391"/>
      <c r="M34" s="391"/>
      <c r="N34" s="391"/>
    </row>
    <row r="35" spans="2:14">
      <c r="B35" s="391"/>
      <c r="C35" s="391"/>
      <c r="D35" s="391"/>
      <c r="E35" s="391"/>
      <c r="F35" s="391"/>
      <c r="G35" s="391"/>
      <c r="H35" s="391"/>
      <c r="I35" s="391"/>
      <c r="J35" s="391"/>
      <c r="K35" s="391"/>
      <c r="L35" s="391"/>
      <c r="M35" s="391"/>
      <c r="N35" s="391"/>
    </row>
    <row r="36" spans="2:14">
      <c r="B36" s="391"/>
      <c r="C36" s="391"/>
      <c r="D36" s="391"/>
      <c r="E36" s="391"/>
      <c r="F36" s="391"/>
      <c r="G36" s="391"/>
      <c r="H36" s="391"/>
      <c r="I36" s="391"/>
      <c r="J36" s="391"/>
      <c r="K36" s="391"/>
      <c r="L36" s="391"/>
      <c r="M36" s="391"/>
      <c r="N36" s="391"/>
    </row>
    <row r="37" spans="2:14">
      <c r="B37" s="391"/>
      <c r="C37" s="391"/>
      <c r="D37" s="391"/>
      <c r="E37" s="391"/>
      <c r="F37" s="391"/>
      <c r="G37" s="391"/>
      <c r="H37" s="391"/>
      <c r="I37" s="391"/>
      <c r="J37" s="391"/>
      <c r="K37" s="391"/>
      <c r="L37" s="391"/>
      <c r="M37" s="391"/>
      <c r="N37" s="391"/>
    </row>
    <row r="38" spans="2:14">
      <c r="B38" s="391"/>
      <c r="C38" s="391"/>
      <c r="D38" s="391"/>
      <c r="E38" s="391"/>
      <c r="F38" s="391"/>
      <c r="G38" s="391"/>
      <c r="H38" s="391"/>
      <c r="I38" s="391"/>
      <c r="J38" s="391"/>
      <c r="K38" s="391"/>
      <c r="L38" s="391"/>
      <c r="M38" s="391"/>
      <c r="N38" s="391"/>
    </row>
    <row r="39" spans="2:14">
      <c r="B39" s="391"/>
      <c r="C39" s="391"/>
      <c r="D39" s="391"/>
      <c r="E39" s="391"/>
      <c r="F39" s="391"/>
      <c r="G39" s="391"/>
      <c r="H39" s="391"/>
      <c r="I39" s="391"/>
      <c r="J39" s="391"/>
      <c r="K39" s="391"/>
      <c r="L39" s="391"/>
      <c r="M39" s="391"/>
      <c r="N39" s="391"/>
    </row>
    <row r="40" spans="2:14">
      <c r="B40" s="391"/>
      <c r="C40" s="391"/>
      <c r="D40" s="391"/>
      <c r="E40" s="391"/>
      <c r="F40" s="391"/>
      <c r="G40" s="391"/>
      <c r="H40" s="391"/>
      <c r="I40" s="391"/>
      <c r="J40" s="391"/>
      <c r="K40" s="391"/>
      <c r="L40" s="391"/>
      <c r="M40" s="391"/>
      <c r="N40" s="391"/>
    </row>
    <row r="41" spans="2:14">
      <c r="B41" s="391"/>
      <c r="C41" s="391"/>
      <c r="D41" s="391"/>
      <c r="E41" s="391"/>
      <c r="F41" s="391"/>
      <c r="G41" s="391"/>
      <c r="H41" s="391"/>
      <c r="I41" s="391"/>
      <c r="J41" s="391"/>
      <c r="K41" s="391"/>
      <c r="L41" s="391"/>
      <c r="M41" s="391"/>
      <c r="N41" s="391"/>
    </row>
    <row r="42" spans="2:14">
      <c r="B42" s="391"/>
      <c r="C42" s="391"/>
      <c r="D42" s="391"/>
      <c r="E42" s="391"/>
      <c r="F42" s="391"/>
      <c r="G42" s="391"/>
      <c r="H42" s="391"/>
      <c r="I42" s="391"/>
      <c r="J42" s="391"/>
      <c r="K42" s="391"/>
      <c r="L42" s="391"/>
      <c r="M42" s="391"/>
      <c r="N42" s="391"/>
    </row>
    <row r="43" spans="2:14">
      <c r="B43" s="391"/>
      <c r="C43" s="391"/>
      <c r="D43" s="391"/>
      <c r="E43" s="391"/>
      <c r="F43" s="391"/>
      <c r="G43" s="391"/>
      <c r="H43" s="391"/>
      <c r="I43" s="391"/>
      <c r="J43" s="391"/>
      <c r="K43" s="391"/>
      <c r="L43" s="391"/>
      <c r="M43" s="391"/>
      <c r="N43" s="391"/>
    </row>
    <row r="44" spans="2:14">
      <c r="B44" s="391"/>
      <c r="C44" s="391"/>
      <c r="D44" s="391"/>
      <c r="E44" s="391"/>
      <c r="F44" s="391"/>
      <c r="G44" s="391"/>
      <c r="H44" s="391"/>
      <c r="I44" s="391"/>
      <c r="J44" s="391"/>
      <c r="K44" s="391"/>
      <c r="L44" s="391"/>
      <c r="M44" s="391"/>
      <c r="N44" s="391"/>
    </row>
    <row r="45" spans="2:14">
      <c r="B45" s="391"/>
      <c r="C45" s="391"/>
      <c r="D45" s="391"/>
      <c r="E45" s="391"/>
      <c r="F45" s="391"/>
      <c r="G45" s="391"/>
      <c r="H45" s="391"/>
      <c r="I45" s="391"/>
      <c r="J45" s="391"/>
      <c r="K45" s="391"/>
      <c r="L45" s="391"/>
      <c r="M45" s="391"/>
      <c r="N45" s="391"/>
    </row>
    <row r="46" spans="2:14">
      <c r="B46" s="391"/>
      <c r="C46" s="391"/>
      <c r="D46" s="391"/>
      <c r="E46" s="391"/>
      <c r="F46" s="391"/>
      <c r="G46" s="391"/>
      <c r="H46" s="391"/>
      <c r="I46" s="391"/>
      <c r="J46" s="391"/>
      <c r="K46" s="391"/>
      <c r="L46" s="391"/>
      <c r="M46" s="391"/>
      <c r="N46" s="391"/>
    </row>
    <row r="47" spans="2:14">
      <c r="B47" s="391"/>
      <c r="C47" s="391"/>
      <c r="D47" s="391"/>
      <c r="E47" s="391"/>
      <c r="F47" s="391"/>
      <c r="G47" s="391"/>
      <c r="H47" s="391"/>
      <c r="I47" s="391"/>
      <c r="J47" s="391"/>
      <c r="K47" s="391"/>
      <c r="L47" s="391"/>
      <c r="M47" s="391"/>
      <c r="N47" s="391"/>
    </row>
    <row r="48" spans="2:14">
      <c r="B48" s="391"/>
      <c r="C48" s="391"/>
      <c r="D48" s="391"/>
      <c r="E48" s="391"/>
      <c r="F48" s="391"/>
      <c r="G48" s="391"/>
      <c r="H48" s="391"/>
      <c r="I48" s="391"/>
      <c r="J48" s="391"/>
      <c r="K48" s="391"/>
      <c r="L48" s="391"/>
      <c r="M48" s="391"/>
      <c r="N48" s="391"/>
    </row>
    <row r="49" spans="2:14">
      <c r="B49" s="391"/>
      <c r="C49" s="391"/>
      <c r="D49" s="391"/>
      <c r="E49" s="391"/>
      <c r="F49" s="391"/>
      <c r="G49" s="391"/>
      <c r="H49" s="391"/>
      <c r="I49" s="391"/>
      <c r="J49" s="391"/>
      <c r="K49" s="391"/>
      <c r="L49" s="391"/>
      <c r="M49" s="391"/>
      <c r="N49" s="391"/>
    </row>
    <row r="50" spans="2:14">
      <c r="B50" s="391"/>
      <c r="C50" s="391"/>
      <c r="D50" s="391"/>
      <c r="E50" s="391"/>
      <c r="F50" s="391"/>
      <c r="G50" s="391"/>
      <c r="H50" s="391"/>
      <c r="I50" s="391"/>
      <c r="J50" s="391"/>
      <c r="K50" s="391"/>
      <c r="L50" s="391"/>
      <c r="M50" s="391"/>
      <c r="N50" s="391"/>
    </row>
    <row r="51" spans="2:14">
      <c r="B51" s="391"/>
      <c r="C51" s="391"/>
      <c r="D51" s="391"/>
      <c r="E51" s="391"/>
      <c r="F51" s="391"/>
      <c r="G51" s="391"/>
      <c r="H51" s="391"/>
      <c r="I51" s="391"/>
      <c r="J51" s="391"/>
      <c r="K51" s="391"/>
      <c r="L51" s="391"/>
      <c r="M51" s="391"/>
      <c r="N51" s="391"/>
    </row>
    <row r="52" spans="2:14">
      <c r="B52" s="391"/>
      <c r="C52" s="391"/>
      <c r="D52" s="391"/>
      <c r="E52" s="391"/>
      <c r="F52" s="391"/>
      <c r="G52" s="391"/>
      <c r="H52" s="391"/>
      <c r="I52" s="391"/>
      <c r="J52" s="391"/>
      <c r="K52" s="391"/>
      <c r="L52" s="391"/>
      <c r="M52" s="391"/>
      <c r="N52" s="391"/>
    </row>
    <row r="53" spans="2:14">
      <c r="B53" s="391"/>
      <c r="C53" s="391"/>
      <c r="D53" s="391"/>
      <c r="E53" s="391"/>
      <c r="F53" s="391"/>
      <c r="G53" s="391"/>
      <c r="H53" s="391"/>
      <c r="I53" s="391"/>
      <c r="J53" s="391"/>
      <c r="K53" s="391"/>
      <c r="L53" s="391"/>
      <c r="M53" s="391"/>
      <c r="N53" s="391"/>
    </row>
    <row r="54" spans="2:14">
      <c r="B54" s="391"/>
      <c r="C54" s="391"/>
      <c r="D54" s="391"/>
      <c r="E54" s="391"/>
      <c r="F54" s="391"/>
      <c r="G54" s="391"/>
      <c r="H54" s="391"/>
      <c r="I54" s="391"/>
      <c r="J54" s="391"/>
      <c r="K54" s="391"/>
      <c r="L54" s="391"/>
      <c r="M54" s="391"/>
      <c r="N54" s="391"/>
    </row>
    <row r="55" spans="2:14">
      <c r="B55" s="391"/>
      <c r="C55" s="391"/>
      <c r="D55" s="391"/>
      <c r="E55" s="391"/>
      <c r="F55" s="391"/>
      <c r="G55" s="391"/>
      <c r="H55" s="391"/>
      <c r="I55" s="391"/>
      <c r="J55" s="391"/>
      <c r="K55" s="391"/>
      <c r="L55" s="391"/>
      <c r="M55" s="391"/>
      <c r="N55" s="391"/>
    </row>
    <row r="56" spans="2:14">
      <c r="B56" s="391"/>
      <c r="C56" s="391"/>
      <c r="D56" s="391"/>
      <c r="E56" s="391"/>
      <c r="F56" s="391"/>
      <c r="G56" s="391"/>
      <c r="H56" s="391"/>
      <c r="I56" s="391"/>
      <c r="J56" s="391"/>
      <c r="K56" s="391"/>
      <c r="L56" s="391"/>
      <c r="M56" s="391"/>
      <c r="N56" s="391"/>
    </row>
    <row r="57" spans="2:14">
      <c r="B57" s="391"/>
      <c r="C57" s="391"/>
      <c r="D57" s="391"/>
      <c r="E57" s="391"/>
      <c r="F57" s="391"/>
      <c r="G57" s="391"/>
      <c r="H57" s="391"/>
      <c r="I57" s="391"/>
      <c r="J57" s="391"/>
      <c r="K57" s="391"/>
      <c r="L57" s="391"/>
      <c r="M57" s="391"/>
      <c r="N57" s="391"/>
    </row>
    <row r="58" spans="2:14">
      <c r="B58" s="391"/>
      <c r="C58" s="391"/>
      <c r="D58" s="391"/>
      <c r="E58" s="391"/>
      <c r="F58" s="391"/>
      <c r="G58" s="391"/>
      <c r="H58" s="391"/>
      <c r="I58" s="391"/>
      <c r="J58" s="391"/>
      <c r="K58" s="391"/>
      <c r="L58" s="391"/>
      <c r="M58" s="391"/>
      <c r="N58" s="391"/>
    </row>
    <row r="59" spans="2:14">
      <c r="B59" s="391"/>
      <c r="C59" s="391"/>
      <c r="D59" s="391"/>
      <c r="E59" s="391"/>
      <c r="F59" s="391"/>
      <c r="G59" s="391"/>
      <c r="H59" s="391"/>
      <c r="I59" s="391"/>
      <c r="J59" s="391"/>
      <c r="K59" s="391"/>
      <c r="L59" s="391"/>
      <c r="M59" s="391"/>
      <c r="N59" s="391"/>
    </row>
    <row r="60" spans="2:14">
      <c r="B60" s="391"/>
      <c r="C60" s="391"/>
      <c r="D60" s="391"/>
      <c r="E60" s="391"/>
      <c r="F60" s="391"/>
      <c r="G60" s="391"/>
      <c r="H60" s="391"/>
      <c r="I60" s="391"/>
      <c r="J60" s="391"/>
      <c r="K60" s="391"/>
      <c r="L60" s="391"/>
      <c r="M60" s="391"/>
      <c r="N60" s="391"/>
    </row>
    <row r="61" spans="2:14">
      <c r="B61" s="391"/>
      <c r="C61" s="391"/>
      <c r="D61" s="391"/>
      <c r="E61" s="391"/>
      <c r="F61" s="391"/>
      <c r="G61" s="391"/>
      <c r="H61" s="391"/>
      <c r="I61" s="391"/>
      <c r="J61" s="391"/>
      <c r="K61" s="391"/>
      <c r="L61" s="391"/>
      <c r="M61" s="391"/>
      <c r="N61" s="391"/>
    </row>
  </sheetData>
  <mergeCells count="8">
    <mergeCell ref="B15:M15"/>
    <mergeCell ref="B14:M14"/>
    <mergeCell ref="G4:H4"/>
    <mergeCell ref="J4:M4"/>
    <mergeCell ref="B10:M10"/>
    <mergeCell ref="B11:M11"/>
    <mergeCell ref="B12:M12"/>
    <mergeCell ref="B13:M13"/>
  </mergeCells>
  <conditionalFormatting sqref="C9">
    <cfRule type="expression" dxfId="3" priority="26" stopIfTrue="1">
      <formula>NOT(ISERROR(SEARCH("minim
(care prevede Limita Specificație)",C9)))</formula>
    </cfRule>
    <cfRule type="expression" dxfId="2" priority="27" stopIfTrue="1">
      <formula>NOT(ISERROR(SEARCH("maxim
(care prevede Limita Specificație)",C9)))</formula>
    </cfRule>
  </conditionalFormatting>
  <dataValidations count="1">
    <dataValidation type="list" allowBlank="1" showInputMessage="1" showErrorMessage="1" sqref="I5:I7" xr:uid="{35E50DF7-C5AE-4BDE-9B9D-EF697464FA37}">
      <formula1>ia_in_considerare_incertitudinea_de_masurare__WIM</formula1>
    </dataValidation>
  </dataValidations>
  <hyperlinks>
    <hyperlink ref="B2" location="Cuprins!A1" display="Cuprins!A1" xr:uid="{80BD50A6-581A-40CE-A1E9-296D9844411B}"/>
  </hyperlinks>
  <pageMargins left="0.25" right="0.25" top="0.75" bottom="0.90625000000000011" header="0.30000000000000004" footer="0.30000000000000004"/>
  <pageSetup paperSize="9" scale="75" fitToWidth="0" fitToHeight="0" orientation="landscape" r:id="rId1"/>
  <headerFooter>
    <oddHeader>&amp;L&amp;"-,Bold"Chimie si radioactivitate&amp;C&amp;"-,Bold"Matricea de corespondență a regulilor de decizie aplicate 
pentru încercările efectate de către IISPV</oddHeader>
    <oddFooter>&amp;L&amp;8Rez. = Rezultat analiza
"&lt;" = mai mic
"&gt;" = mai mare
"≥" = mai mare s-au egal
"≤" = mai mic sau egal&amp;CCod F4-PG13                                                     Ed I Rev 01 / Data 08.03.2021   &amp;RPag.&amp;P din &amp;N</oddFooter>
  </headerFooter>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045E63-CC35-4804-A2F1-21DF6BF54F62}">
  <dimension ref="A1:N60"/>
  <sheetViews>
    <sheetView view="pageLayout" zoomScaleNormal="100" workbookViewId="0"/>
  </sheetViews>
  <sheetFormatPr defaultRowHeight="15"/>
  <cols>
    <col min="1" max="1" width="27.42578125" style="26" customWidth="1"/>
    <col min="2" max="2" width="14.85546875" style="26" customWidth="1"/>
    <col min="3" max="3" width="20.28515625" style="26" customWidth="1"/>
    <col min="4" max="4" width="12.140625" style="26" customWidth="1"/>
    <col min="5" max="5" width="11.42578125" style="26" customWidth="1"/>
    <col min="6" max="6" width="6.5703125" style="26" customWidth="1"/>
    <col min="7" max="7" width="10.42578125" style="26" customWidth="1"/>
    <col min="8" max="8" width="2.85546875" style="26" customWidth="1"/>
    <col min="9" max="9" width="13.85546875" style="26" customWidth="1"/>
    <col min="10" max="12" width="10.7109375" style="26" customWidth="1"/>
    <col min="13" max="13" width="15.7109375" style="26" customWidth="1"/>
    <col min="14" max="14" width="9.7109375" style="26" customWidth="1"/>
    <col min="15" max="15" width="25.5703125" style="26" customWidth="1"/>
    <col min="16" max="16" width="14.7109375" style="26" customWidth="1"/>
    <col min="17" max="17" width="9.140625" style="26" customWidth="1"/>
    <col min="18" max="16384" width="9.140625" style="26"/>
  </cols>
  <sheetData>
    <row r="1" spans="1:14">
      <c r="A1" s="26" t="s">
        <v>881</v>
      </c>
      <c r="I1" s="27" t="s">
        <v>109</v>
      </c>
      <c r="J1" s="28"/>
      <c r="K1" s="28" t="s">
        <v>110</v>
      </c>
      <c r="L1" s="28" t="s">
        <v>882</v>
      </c>
    </row>
    <row r="2" spans="1:14" ht="15.75" thickBot="1">
      <c r="A2" s="26" t="s">
        <v>112</v>
      </c>
      <c r="B2" s="29" t="s">
        <v>113</v>
      </c>
      <c r="I2" s="30" t="s">
        <v>114</v>
      </c>
      <c r="J2" s="31"/>
      <c r="K2" s="32" t="s">
        <v>115</v>
      </c>
      <c r="L2" s="30"/>
    </row>
    <row r="3" spans="1:14" ht="15.75" thickBot="1">
      <c r="A3" s="33" t="s">
        <v>116</v>
      </c>
      <c r="B3" s="34"/>
      <c r="C3" s="35" t="s">
        <v>117</v>
      </c>
      <c r="D3" s="35"/>
      <c r="E3" s="36"/>
      <c r="F3" s="37"/>
      <c r="G3" s="38"/>
      <c r="H3" s="39"/>
      <c r="I3" s="40" t="s">
        <v>118</v>
      </c>
      <c r="J3" s="39"/>
      <c r="K3" s="39"/>
      <c r="L3" s="39"/>
      <c r="M3" s="39"/>
      <c r="N3" s="41"/>
    </row>
    <row r="4" spans="1:14" ht="63.75" customHeight="1" thickBot="1">
      <c r="A4" s="396" t="s">
        <v>2</v>
      </c>
      <c r="B4" s="396" t="s">
        <v>119</v>
      </c>
      <c r="C4" s="42" t="s">
        <v>120</v>
      </c>
      <c r="D4" s="43" t="s">
        <v>121</v>
      </c>
      <c r="E4" s="43" t="s">
        <v>122</v>
      </c>
      <c r="F4" s="44" t="s">
        <v>123</v>
      </c>
      <c r="G4" s="402" t="s">
        <v>124</v>
      </c>
      <c r="H4" s="402"/>
      <c r="I4" s="396" t="s">
        <v>125</v>
      </c>
      <c r="J4" s="403" t="s">
        <v>126</v>
      </c>
      <c r="K4" s="403"/>
      <c r="L4" s="403"/>
      <c r="M4" s="403"/>
      <c r="N4" s="45" t="s">
        <v>127</v>
      </c>
    </row>
    <row r="5" spans="1:14" ht="63.75" customHeight="1" thickBot="1">
      <c r="A5" s="23" t="s">
        <v>80</v>
      </c>
      <c r="B5" s="396" t="s">
        <v>883</v>
      </c>
      <c r="C5" s="47" t="s">
        <v>748</v>
      </c>
      <c r="D5" s="85" t="s">
        <v>884</v>
      </c>
      <c r="E5" s="85" t="s">
        <v>141</v>
      </c>
      <c r="F5" s="44" t="s">
        <v>141</v>
      </c>
      <c r="G5" s="396">
        <v>27.27</v>
      </c>
      <c r="H5" s="396" t="s">
        <v>133</v>
      </c>
      <c r="I5" s="45" t="s">
        <v>142</v>
      </c>
      <c r="J5" s="45" t="s">
        <v>142</v>
      </c>
      <c r="K5" s="45" t="s">
        <v>142</v>
      </c>
      <c r="L5" s="45" t="s">
        <v>142</v>
      </c>
      <c r="M5" s="45" t="str">
        <f>IF(C5="Nu exista","Neaplicabil ptr. ca nu exista limita de specificatie","x")</f>
        <v>Neaplicabil ptr. ca nu exista limita de specificatie</v>
      </c>
      <c r="N5" s="45"/>
    </row>
    <row r="6" spans="1:14" ht="84.75" customHeight="1" thickBot="1">
      <c r="A6" s="23" t="s">
        <v>80</v>
      </c>
      <c r="B6" s="22" t="s">
        <v>885</v>
      </c>
      <c r="C6" s="47" t="s">
        <v>139</v>
      </c>
      <c r="D6" s="48" t="s">
        <v>886</v>
      </c>
      <c r="E6" s="49" t="s">
        <v>141</v>
      </c>
      <c r="F6" s="50" t="s">
        <v>141</v>
      </c>
      <c r="G6" s="14">
        <v>17.96</v>
      </c>
      <c r="H6" s="45" t="s">
        <v>133</v>
      </c>
      <c r="I6" s="45" t="s">
        <v>142</v>
      </c>
      <c r="J6" s="45" t="s">
        <v>142</v>
      </c>
      <c r="K6" s="45" t="s">
        <v>142</v>
      </c>
      <c r="L6" s="45" t="s">
        <v>142</v>
      </c>
      <c r="M6" s="45" t="str">
        <f>IF(C6="Nu exista","Neaplicabil ptr. ca nu exista limita de specificatie","x")</f>
        <v>Neaplicabil ptr. ca nu exista limita de specificatie</v>
      </c>
      <c r="N6" s="45"/>
    </row>
    <row r="7" spans="1:14" ht="15.75" thickBot="1">
      <c r="A7" s="391"/>
      <c r="B7" s="391"/>
      <c r="C7" s="391"/>
      <c r="D7" s="391"/>
      <c r="E7" s="391"/>
      <c r="F7" s="391"/>
      <c r="G7" s="391"/>
      <c r="H7" s="391"/>
      <c r="I7" s="391"/>
      <c r="J7" s="391"/>
      <c r="K7" s="391"/>
      <c r="L7" s="391"/>
      <c r="M7" s="391"/>
      <c r="N7" s="391"/>
    </row>
    <row r="8" spans="1:14" ht="15.75" thickBot="1">
      <c r="A8" s="14" t="s">
        <v>144</v>
      </c>
    </row>
    <row r="9" spans="1:14" ht="15.75" thickBot="1">
      <c r="A9" s="56" t="s">
        <v>145</v>
      </c>
      <c r="B9" s="404" t="s">
        <v>146</v>
      </c>
      <c r="C9" s="404"/>
      <c r="D9" s="404"/>
      <c r="E9" s="404"/>
      <c r="F9" s="404"/>
      <c r="G9" s="404"/>
      <c r="H9" s="404"/>
      <c r="I9" s="404"/>
      <c r="J9" s="404"/>
      <c r="K9" s="404"/>
      <c r="L9" s="404"/>
      <c r="M9" s="404"/>
    </row>
    <row r="10" spans="1:14" ht="15.75" thickBot="1">
      <c r="A10" s="14" t="s">
        <v>147</v>
      </c>
      <c r="B10" s="404" t="s">
        <v>148</v>
      </c>
      <c r="C10" s="404"/>
      <c r="D10" s="404"/>
      <c r="E10" s="404"/>
      <c r="F10" s="404"/>
      <c r="G10" s="404"/>
      <c r="H10" s="404"/>
      <c r="I10" s="404"/>
      <c r="J10" s="404"/>
      <c r="K10" s="404"/>
      <c r="L10" s="404"/>
      <c r="M10" s="404"/>
    </row>
    <row r="11" spans="1:14" ht="15.75" thickBot="1">
      <c r="A11" s="14" t="s">
        <v>236</v>
      </c>
      <c r="B11" s="404" t="s">
        <v>887</v>
      </c>
      <c r="C11" s="404"/>
      <c r="D11" s="404"/>
      <c r="E11" s="404"/>
      <c r="F11" s="404"/>
      <c r="G11" s="404"/>
      <c r="H11" s="404"/>
      <c r="I11" s="404"/>
      <c r="J11" s="404"/>
      <c r="K11" s="404"/>
      <c r="L11" s="404"/>
      <c r="M11" s="404"/>
    </row>
    <row r="12" spans="1:14" ht="15.75" thickBot="1">
      <c r="A12" s="14" t="s">
        <v>888</v>
      </c>
      <c r="B12" s="404" t="s">
        <v>889</v>
      </c>
      <c r="C12" s="404"/>
      <c r="D12" s="404"/>
      <c r="E12" s="404"/>
      <c r="F12" s="404"/>
      <c r="G12" s="404"/>
      <c r="H12" s="404"/>
      <c r="I12" s="404"/>
      <c r="J12" s="404"/>
      <c r="K12" s="404"/>
      <c r="L12" s="404"/>
      <c r="M12" s="404"/>
    </row>
    <row r="13" spans="1:14" ht="15.75" thickBot="1">
      <c r="A13" s="14"/>
      <c r="B13" s="401"/>
      <c r="C13" s="401"/>
      <c r="D13" s="401"/>
      <c r="E13" s="401"/>
      <c r="F13" s="401"/>
      <c r="G13" s="401"/>
      <c r="H13" s="401"/>
      <c r="I13" s="401"/>
      <c r="J13" s="401"/>
      <c r="K13" s="401"/>
      <c r="L13" s="401"/>
      <c r="M13" s="401"/>
    </row>
    <row r="14" spans="1:14">
      <c r="A14" s="391"/>
      <c r="B14" s="391"/>
      <c r="C14" s="391"/>
      <c r="D14" s="391"/>
      <c r="E14" s="391"/>
      <c r="F14" s="391"/>
      <c r="G14" s="391"/>
      <c r="H14" s="391"/>
      <c r="I14" s="391"/>
      <c r="J14" s="391"/>
      <c r="K14" s="391"/>
      <c r="L14" s="391"/>
      <c r="M14" s="391"/>
      <c r="N14" s="391"/>
    </row>
    <row r="15" spans="1:14">
      <c r="A15" s="391"/>
      <c r="B15" s="391"/>
      <c r="C15" s="391"/>
      <c r="D15" s="391"/>
      <c r="E15" s="391"/>
      <c r="F15" s="391"/>
      <c r="G15" s="391"/>
      <c r="H15" s="391"/>
      <c r="I15" s="391"/>
      <c r="J15" s="391"/>
      <c r="K15" s="391"/>
      <c r="L15" s="391"/>
      <c r="M15" s="391"/>
      <c r="N15" s="391"/>
    </row>
    <row r="16" spans="1:14">
      <c r="A16" s="391"/>
      <c r="B16" s="391"/>
      <c r="C16" s="391"/>
      <c r="D16" s="391"/>
      <c r="E16" s="391"/>
      <c r="F16" s="391"/>
      <c r="G16" s="391"/>
      <c r="H16" s="391"/>
      <c r="I16" s="391"/>
      <c r="J16" s="391"/>
      <c r="K16" s="391"/>
      <c r="L16" s="391"/>
      <c r="M16" s="391"/>
      <c r="N16" s="391"/>
    </row>
    <row r="17" spans="2:14">
      <c r="B17" s="391"/>
      <c r="C17" s="391"/>
      <c r="D17" s="391"/>
      <c r="E17" s="391"/>
      <c r="F17" s="391"/>
      <c r="G17" s="391"/>
      <c r="H17" s="391"/>
      <c r="I17" s="391"/>
      <c r="J17" s="391"/>
      <c r="K17" s="391"/>
      <c r="L17" s="391"/>
      <c r="M17" s="391"/>
      <c r="N17" s="391"/>
    </row>
    <row r="18" spans="2:14">
      <c r="B18" s="391"/>
      <c r="C18" s="391"/>
      <c r="D18" s="391"/>
      <c r="E18" s="391"/>
      <c r="F18" s="391"/>
      <c r="G18" s="391"/>
      <c r="H18" s="391"/>
      <c r="I18" s="391"/>
      <c r="J18" s="391"/>
      <c r="K18" s="391"/>
      <c r="L18" s="391"/>
      <c r="M18" s="391"/>
      <c r="N18" s="391"/>
    </row>
    <row r="19" spans="2:14">
      <c r="B19" s="391"/>
      <c r="C19" s="391"/>
      <c r="D19" s="391"/>
      <c r="E19" s="391"/>
      <c r="F19" s="391"/>
      <c r="G19" s="391"/>
      <c r="H19" s="391"/>
      <c r="I19" s="391"/>
      <c r="J19" s="391"/>
      <c r="K19" s="391"/>
      <c r="L19" s="391"/>
      <c r="M19" s="391"/>
      <c r="N19" s="391"/>
    </row>
    <row r="20" spans="2:14">
      <c r="B20" s="391"/>
      <c r="C20" s="391"/>
      <c r="D20" s="391"/>
      <c r="E20" s="391"/>
      <c r="F20" s="391"/>
      <c r="G20" s="391"/>
      <c r="H20" s="391"/>
      <c r="I20" s="391"/>
      <c r="J20" s="391"/>
      <c r="K20" s="391"/>
      <c r="L20" s="391"/>
      <c r="M20" s="391"/>
      <c r="N20" s="391"/>
    </row>
    <row r="21" spans="2:14">
      <c r="B21" s="391"/>
      <c r="C21" s="391"/>
      <c r="D21" s="391"/>
      <c r="E21" s="391"/>
      <c r="F21" s="391"/>
      <c r="G21" s="391"/>
      <c r="H21" s="391"/>
      <c r="I21" s="391"/>
      <c r="J21" s="391"/>
      <c r="K21" s="391"/>
      <c r="L21" s="391"/>
      <c r="M21" s="391"/>
      <c r="N21" s="391"/>
    </row>
    <row r="22" spans="2:14">
      <c r="B22" s="391"/>
      <c r="C22" s="391"/>
      <c r="D22" s="391"/>
      <c r="E22" s="391"/>
      <c r="F22" s="391"/>
      <c r="G22" s="391"/>
      <c r="H22" s="391"/>
      <c r="I22" s="391"/>
      <c r="J22" s="391"/>
      <c r="K22" s="391"/>
      <c r="L22" s="391"/>
      <c r="M22" s="391"/>
      <c r="N22" s="391"/>
    </row>
    <row r="23" spans="2:14">
      <c r="B23" s="391"/>
      <c r="C23" s="391"/>
      <c r="D23" s="391"/>
      <c r="E23" s="391"/>
      <c r="F23" s="391"/>
      <c r="G23" s="391"/>
      <c r="H23" s="391"/>
      <c r="I23" s="391"/>
      <c r="J23" s="391"/>
      <c r="K23" s="391"/>
      <c r="L23" s="391"/>
      <c r="M23" s="391"/>
      <c r="N23" s="391"/>
    </row>
    <row r="24" spans="2:14">
      <c r="B24" s="391"/>
      <c r="C24" s="391"/>
      <c r="D24" s="391"/>
      <c r="E24" s="391"/>
      <c r="F24" s="391"/>
      <c r="G24" s="391"/>
      <c r="H24" s="391"/>
      <c r="I24" s="391"/>
      <c r="J24" s="391"/>
      <c r="K24" s="391"/>
      <c r="L24" s="391"/>
      <c r="M24" s="391"/>
      <c r="N24" s="391"/>
    </row>
    <row r="25" spans="2:14">
      <c r="B25" s="391"/>
      <c r="C25" s="391"/>
      <c r="D25" s="391"/>
      <c r="E25" s="391"/>
      <c r="F25" s="391"/>
      <c r="G25" s="391"/>
      <c r="H25" s="391"/>
      <c r="I25" s="391"/>
      <c r="J25" s="391"/>
      <c r="K25" s="391"/>
      <c r="L25" s="391"/>
      <c r="M25" s="391"/>
      <c r="N25" s="391"/>
    </row>
    <row r="26" spans="2:14">
      <c r="B26" s="391"/>
      <c r="C26" s="391"/>
      <c r="D26" s="391"/>
      <c r="E26" s="391"/>
      <c r="F26" s="391"/>
      <c r="G26" s="391"/>
      <c r="H26" s="391"/>
      <c r="I26" s="391"/>
      <c r="J26" s="391"/>
      <c r="K26" s="391"/>
      <c r="L26" s="391"/>
      <c r="M26" s="391"/>
      <c r="N26" s="391"/>
    </row>
    <row r="27" spans="2:14">
      <c r="B27" s="391"/>
      <c r="C27" s="391"/>
      <c r="D27" s="391"/>
      <c r="E27" s="391"/>
      <c r="F27" s="391"/>
      <c r="G27" s="391"/>
      <c r="H27" s="391"/>
      <c r="I27" s="391"/>
      <c r="J27" s="391"/>
      <c r="K27" s="391"/>
      <c r="L27" s="391"/>
      <c r="M27" s="391"/>
      <c r="N27" s="391"/>
    </row>
    <row r="28" spans="2:14">
      <c r="B28" s="391"/>
      <c r="C28" s="391"/>
      <c r="D28" s="391"/>
      <c r="E28" s="391"/>
      <c r="F28" s="391"/>
      <c r="G28" s="391"/>
      <c r="H28" s="391"/>
      <c r="I28" s="391"/>
      <c r="J28" s="391"/>
      <c r="K28" s="391"/>
      <c r="L28" s="391"/>
      <c r="M28" s="391"/>
      <c r="N28" s="391"/>
    </row>
    <row r="29" spans="2:14">
      <c r="B29" s="391"/>
      <c r="C29" s="391"/>
      <c r="D29" s="391"/>
      <c r="E29" s="391"/>
      <c r="F29" s="391"/>
      <c r="G29" s="391"/>
      <c r="H29" s="391"/>
      <c r="I29" s="391"/>
      <c r="J29" s="391"/>
      <c r="K29" s="391"/>
      <c r="L29" s="391"/>
      <c r="M29" s="391"/>
      <c r="N29" s="391"/>
    </row>
    <row r="30" spans="2:14">
      <c r="B30" s="391"/>
      <c r="C30" s="391"/>
      <c r="D30" s="391"/>
      <c r="E30" s="391"/>
      <c r="F30" s="391"/>
      <c r="G30" s="391"/>
      <c r="H30" s="391"/>
      <c r="I30" s="391"/>
      <c r="J30" s="391"/>
      <c r="K30" s="391"/>
      <c r="L30" s="391"/>
      <c r="M30" s="391"/>
      <c r="N30" s="391"/>
    </row>
    <row r="31" spans="2:14">
      <c r="B31" s="391"/>
      <c r="C31" s="391"/>
      <c r="D31" s="391"/>
      <c r="E31" s="391"/>
      <c r="F31" s="391"/>
      <c r="G31" s="391"/>
      <c r="H31" s="391"/>
      <c r="I31" s="391"/>
      <c r="J31" s="391"/>
      <c r="K31" s="391"/>
      <c r="L31" s="391"/>
      <c r="M31" s="391"/>
      <c r="N31" s="391"/>
    </row>
    <row r="32" spans="2:14">
      <c r="B32" s="391"/>
      <c r="C32" s="391"/>
      <c r="D32" s="391"/>
      <c r="E32" s="391"/>
      <c r="F32" s="391"/>
      <c r="G32" s="391"/>
      <c r="H32" s="391"/>
      <c r="I32" s="391"/>
      <c r="J32" s="391"/>
      <c r="K32" s="391"/>
      <c r="L32" s="391"/>
      <c r="M32" s="391"/>
      <c r="N32" s="391"/>
    </row>
    <row r="33" spans="2:14">
      <c r="B33" s="391"/>
      <c r="C33" s="391"/>
      <c r="D33" s="391"/>
      <c r="E33" s="391"/>
      <c r="F33" s="391"/>
      <c r="G33" s="391"/>
      <c r="H33" s="391"/>
      <c r="I33" s="391"/>
      <c r="J33" s="391"/>
      <c r="K33" s="391"/>
      <c r="L33" s="391"/>
      <c r="M33" s="391"/>
      <c r="N33" s="391"/>
    </row>
    <row r="34" spans="2:14">
      <c r="B34" s="391"/>
      <c r="C34" s="391"/>
      <c r="D34" s="391"/>
      <c r="E34" s="391"/>
      <c r="F34" s="391"/>
      <c r="G34" s="391"/>
      <c r="H34" s="391"/>
      <c r="I34" s="391"/>
      <c r="J34" s="391"/>
      <c r="K34" s="391"/>
      <c r="L34" s="391"/>
      <c r="M34" s="391"/>
      <c r="N34" s="391"/>
    </row>
    <row r="35" spans="2:14">
      <c r="B35" s="391"/>
      <c r="C35" s="391"/>
      <c r="D35" s="391"/>
      <c r="E35" s="391"/>
      <c r="F35" s="391"/>
      <c r="G35" s="391"/>
      <c r="H35" s="391"/>
      <c r="I35" s="391"/>
      <c r="J35" s="391"/>
      <c r="K35" s="391"/>
      <c r="L35" s="391"/>
      <c r="M35" s="391"/>
      <c r="N35" s="391"/>
    </row>
    <row r="36" spans="2:14">
      <c r="B36" s="391"/>
      <c r="C36" s="391"/>
      <c r="D36" s="391"/>
      <c r="E36" s="391"/>
      <c r="F36" s="391"/>
      <c r="G36" s="391"/>
      <c r="H36" s="391"/>
      <c r="I36" s="391"/>
      <c r="J36" s="391"/>
      <c r="K36" s="391"/>
      <c r="L36" s="391"/>
      <c r="M36" s="391"/>
      <c r="N36" s="391"/>
    </row>
    <row r="37" spans="2:14">
      <c r="B37" s="391"/>
      <c r="C37" s="391"/>
      <c r="D37" s="391"/>
      <c r="E37" s="391"/>
      <c r="F37" s="391"/>
      <c r="G37" s="391"/>
      <c r="H37" s="391"/>
      <c r="I37" s="391"/>
      <c r="J37" s="391"/>
      <c r="K37" s="391"/>
      <c r="L37" s="391"/>
      <c r="M37" s="391"/>
      <c r="N37" s="391"/>
    </row>
    <row r="38" spans="2:14">
      <c r="B38" s="391"/>
      <c r="C38" s="391"/>
      <c r="D38" s="391"/>
      <c r="E38" s="391"/>
      <c r="F38" s="391"/>
      <c r="G38" s="391"/>
      <c r="H38" s="391"/>
      <c r="I38" s="391"/>
      <c r="J38" s="391"/>
      <c r="K38" s="391"/>
      <c r="L38" s="391"/>
      <c r="M38" s="391"/>
      <c r="N38" s="391"/>
    </row>
    <row r="39" spans="2:14">
      <c r="B39" s="391"/>
      <c r="C39" s="391"/>
      <c r="D39" s="391"/>
      <c r="E39" s="391"/>
      <c r="F39" s="391"/>
      <c r="G39" s="391"/>
      <c r="H39" s="391"/>
      <c r="I39" s="391"/>
      <c r="J39" s="391"/>
      <c r="K39" s="391"/>
      <c r="L39" s="391"/>
      <c r="M39" s="391"/>
      <c r="N39" s="391"/>
    </row>
    <row r="40" spans="2:14">
      <c r="B40" s="391"/>
      <c r="C40" s="391"/>
      <c r="D40" s="391"/>
      <c r="E40" s="391"/>
      <c r="F40" s="391"/>
      <c r="G40" s="391"/>
      <c r="H40" s="391"/>
      <c r="I40" s="391"/>
      <c r="J40" s="391"/>
      <c r="K40" s="391"/>
      <c r="L40" s="391"/>
      <c r="M40" s="391"/>
      <c r="N40" s="391"/>
    </row>
    <row r="41" spans="2:14">
      <c r="B41" s="391"/>
      <c r="C41" s="391"/>
      <c r="D41" s="391"/>
      <c r="E41" s="391"/>
      <c r="F41" s="391"/>
      <c r="G41" s="391"/>
      <c r="H41" s="391"/>
      <c r="I41" s="391"/>
      <c r="J41" s="391"/>
      <c r="K41" s="391"/>
      <c r="L41" s="391"/>
      <c r="M41" s="391"/>
      <c r="N41" s="391"/>
    </row>
    <row r="42" spans="2:14">
      <c r="B42" s="391"/>
      <c r="C42" s="391"/>
      <c r="D42" s="391"/>
      <c r="E42" s="391"/>
      <c r="F42" s="391"/>
      <c r="G42" s="391"/>
      <c r="H42" s="391"/>
      <c r="I42" s="391"/>
      <c r="J42" s="391"/>
      <c r="K42" s="391"/>
      <c r="L42" s="391"/>
      <c r="M42" s="391"/>
      <c r="N42" s="391"/>
    </row>
    <row r="43" spans="2:14">
      <c r="B43" s="391"/>
      <c r="C43" s="391"/>
      <c r="D43" s="391"/>
      <c r="E43" s="391"/>
      <c r="F43" s="391"/>
      <c r="G43" s="391"/>
      <c r="H43" s="391"/>
      <c r="I43" s="391"/>
      <c r="J43" s="391"/>
      <c r="K43" s="391"/>
      <c r="L43" s="391"/>
      <c r="M43" s="391"/>
      <c r="N43" s="391"/>
    </row>
    <row r="44" spans="2:14">
      <c r="B44" s="391"/>
      <c r="C44" s="391"/>
      <c r="D44" s="391"/>
      <c r="E44" s="391"/>
      <c r="F44" s="391"/>
      <c r="G44" s="391"/>
      <c r="H44" s="391"/>
      <c r="I44" s="391"/>
      <c r="J44" s="391"/>
      <c r="K44" s="391"/>
      <c r="L44" s="391"/>
      <c r="M44" s="391"/>
      <c r="N44" s="391"/>
    </row>
    <row r="45" spans="2:14">
      <c r="B45" s="391"/>
      <c r="C45" s="391"/>
      <c r="D45" s="391"/>
      <c r="E45" s="391"/>
      <c r="F45" s="391"/>
      <c r="G45" s="391"/>
      <c r="H45" s="391"/>
      <c r="I45" s="391"/>
      <c r="J45" s="391"/>
      <c r="K45" s="391"/>
      <c r="L45" s="391"/>
      <c r="M45" s="391"/>
      <c r="N45" s="391"/>
    </row>
    <row r="46" spans="2:14">
      <c r="B46" s="391"/>
      <c r="C46" s="391"/>
      <c r="D46" s="391"/>
      <c r="E46" s="391"/>
      <c r="F46" s="391"/>
      <c r="G46" s="391"/>
      <c r="H46" s="391"/>
      <c r="I46" s="391"/>
      <c r="J46" s="391"/>
      <c r="K46" s="391"/>
      <c r="L46" s="391"/>
      <c r="M46" s="391"/>
      <c r="N46" s="391"/>
    </row>
    <row r="47" spans="2:14">
      <c r="B47" s="391"/>
      <c r="C47" s="391"/>
      <c r="D47" s="391"/>
      <c r="E47" s="391"/>
      <c r="F47" s="391"/>
      <c r="G47" s="391"/>
      <c r="H47" s="391"/>
      <c r="I47" s="391"/>
      <c r="J47" s="391"/>
      <c r="K47" s="391"/>
      <c r="L47" s="391"/>
      <c r="M47" s="391"/>
      <c r="N47" s="391"/>
    </row>
    <row r="48" spans="2:14">
      <c r="B48" s="391"/>
      <c r="C48" s="391"/>
      <c r="D48" s="391"/>
      <c r="E48" s="391"/>
      <c r="F48" s="391"/>
      <c r="G48" s="391"/>
      <c r="H48" s="391"/>
      <c r="I48" s="391"/>
      <c r="J48" s="391"/>
      <c r="K48" s="391"/>
      <c r="L48" s="391"/>
      <c r="M48" s="391"/>
      <c r="N48" s="391"/>
    </row>
    <row r="49" spans="2:14">
      <c r="B49" s="391"/>
      <c r="C49" s="391"/>
      <c r="D49" s="391"/>
      <c r="E49" s="391"/>
      <c r="F49" s="391"/>
      <c r="G49" s="391"/>
      <c r="H49" s="391"/>
      <c r="I49" s="391"/>
      <c r="J49" s="391"/>
      <c r="K49" s="391"/>
      <c r="L49" s="391"/>
      <c r="M49" s="391"/>
      <c r="N49" s="391"/>
    </row>
    <row r="50" spans="2:14">
      <c r="B50" s="391"/>
      <c r="C50" s="391"/>
      <c r="D50" s="391"/>
      <c r="E50" s="391"/>
      <c r="F50" s="391"/>
      <c r="G50" s="391"/>
      <c r="H50" s="391"/>
      <c r="I50" s="391"/>
      <c r="J50" s="391"/>
      <c r="K50" s="391"/>
      <c r="L50" s="391"/>
      <c r="M50" s="391"/>
      <c r="N50" s="391"/>
    </row>
    <row r="51" spans="2:14">
      <c r="B51" s="391"/>
      <c r="C51" s="391"/>
      <c r="D51" s="391"/>
      <c r="E51" s="391"/>
      <c r="F51" s="391"/>
      <c r="G51" s="391"/>
      <c r="H51" s="391"/>
      <c r="I51" s="391"/>
      <c r="J51" s="391"/>
      <c r="K51" s="391"/>
      <c r="L51" s="391"/>
      <c r="M51" s="391"/>
      <c r="N51" s="391"/>
    </row>
    <row r="52" spans="2:14">
      <c r="B52" s="391"/>
      <c r="C52" s="391"/>
      <c r="D52" s="391"/>
      <c r="E52" s="391"/>
      <c r="F52" s="391"/>
      <c r="G52" s="391"/>
      <c r="H52" s="391"/>
      <c r="I52" s="391"/>
      <c r="J52" s="391"/>
      <c r="K52" s="391"/>
      <c r="L52" s="391"/>
      <c r="M52" s="391"/>
      <c r="N52" s="391"/>
    </row>
    <row r="53" spans="2:14">
      <c r="B53" s="391"/>
      <c r="C53" s="391"/>
      <c r="D53" s="391"/>
      <c r="E53" s="391"/>
      <c r="F53" s="391"/>
      <c r="G53" s="391"/>
      <c r="H53" s="391"/>
      <c r="I53" s="391"/>
      <c r="J53" s="391"/>
      <c r="K53" s="391"/>
      <c r="L53" s="391"/>
      <c r="M53" s="391"/>
      <c r="N53" s="391"/>
    </row>
    <row r="54" spans="2:14">
      <c r="B54" s="391"/>
      <c r="C54" s="391"/>
      <c r="D54" s="391"/>
      <c r="E54" s="391"/>
      <c r="F54" s="391"/>
      <c r="G54" s="391"/>
      <c r="H54" s="391"/>
      <c r="I54" s="391"/>
      <c r="J54" s="391"/>
      <c r="K54" s="391"/>
      <c r="L54" s="391"/>
      <c r="M54" s="391"/>
      <c r="N54" s="391"/>
    </row>
    <row r="55" spans="2:14">
      <c r="B55" s="391"/>
      <c r="C55" s="391"/>
      <c r="D55" s="391"/>
      <c r="E55" s="391"/>
      <c r="F55" s="391"/>
      <c r="G55" s="391"/>
      <c r="H55" s="391"/>
      <c r="I55" s="391"/>
      <c r="J55" s="391"/>
      <c r="K55" s="391"/>
      <c r="L55" s="391"/>
      <c r="M55" s="391"/>
      <c r="N55" s="391"/>
    </row>
    <row r="56" spans="2:14">
      <c r="B56" s="391"/>
      <c r="C56" s="391"/>
      <c r="D56" s="391"/>
      <c r="E56" s="391"/>
      <c r="F56" s="391"/>
      <c r="G56" s="391"/>
      <c r="H56" s="391"/>
      <c r="I56" s="391"/>
      <c r="J56" s="391"/>
      <c r="K56" s="391"/>
      <c r="L56" s="391"/>
      <c r="M56" s="391"/>
      <c r="N56" s="391"/>
    </row>
    <row r="57" spans="2:14">
      <c r="B57" s="391"/>
      <c r="C57" s="391"/>
      <c r="D57" s="391"/>
      <c r="E57" s="391"/>
      <c r="F57" s="391"/>
      <c r="G57" s="391"/>
      <c r="H57" s="391"/>
      <c r="I57" s="391"/>
      <c r="J57" s="391"/>
      <c r="K57" s="391"/>
      <c r="L57" s="391"/>
      <c r="M57" s="391"/>
      <c r="N57" s="391"/>
    </row>
    <row r="58" spans="2:14">
      <c r="B58" s="391"/>
      <c r="C58" s="391"/>
      <c r="D58" s="391"/>
      <c r="E58" s="391"/>
      <c r="F58" s="391"/>
      <c r="G58" s="391"/>
      <c r="H58" s="391"/>
      <c r="I58" s="391"/>
      <c r="J58" s="391"/>
      <c r="K58" s="391"/>
      <c r="L58" s="391"/>
      <c r="M58" s="391"/>
      <c r="N58" s="391"/>
    </row>
    <row r="59" spans="2:14">
      <c r="B59" s="391"/>
      <c r="C59" s="391"/>
      <c r="D59" s="391"/>
      <c r="E59" s="391"/>
      <c r="F59" s="391"/>
      <c r="G59" s="391"/>
      <c r="H59" s="391"/>
      <c r="I59" s="391"/>
      <c r="J59" s="391"/>
      <c r="K59" s="391"/>
      <c r="L59" s="391"/>
      <c r="M59" s="391"/>
      <c r="N59" s="391"/>
    </row>
    <row r="60" spans="2:14">
      <c r="B60" s="391"/>
      <c r="C60" s="391"/>
      <c r="D60" s="391"/>
      <c r="E60" s="391"/>
      <c r="F60" s="391"/>
      <c r="G60" s="391"/>
      <c r="H60" s="391"/>
      <c r="I60" s="391"/>
      <c r="J60" s="391"/>
      <c r="K60" s="391"/>
      <c r="L60" s="391"/>
      <c r="M60" s="391"/>
      <c r="N60" s="391"/>
    </row>
  </sheetData>
  <mergeCells count="7">
    <mergeCell ref="B13:M13"/>
    <mergeCell ref="G4:H4"/>
    <mergeCell ref="J4:M4"/>
    <mergeCell ref="B9:M9"/>
    <mergeCell ref="B10:M10"/>
    <mergeCell ref="B11:M11"/>
    <mergeCell ref="B12:M12"/>
  </mergeCells>
  <dataValidations count="1">
    <dataValidation type="list" allowBlank="1" showInputMessage="1" showErrorMessage="1" sqref="I5:I6" xr:uid="{BC278C43-2D30-4578-8877-53C67A8DEB76}">
      <formula1>ia_in_considerare_incertitudinea_de_masurare__WIM</formula1>
    </dataValidation>
  </dataValidations>
  <hyperlinks>
    <hyperlink ref="B2" location="Cuprins!A1" display="Cuprins!A1" xr:uid="{FDC34325-2136-4C01-BACF-EE702AD5B665}"/>
  </hyperlinks>
  <pageMargins left="0.25" right="0.25" top="0.75" bottom="0.90625000000000011" header="0.30000000000000004" footer="0.30000000000000004"/>
  <pageSetup paperSize="9" scale="75" fitToWidth="0" fitToHeight="0" orientation="landscape" r:id="rId1"/>
  <headerFooter>
    <oddHeader>&amp;L&amp;"-,Bold"Chimie si radioactivitate&amp;C&amp;"-,Bold"Matricea de corespondență a regulilor de decizie aplicate 
pentru încercările efectate de către IISPV</oddHeader>
    <oddFooter>&amp;L&amp;8Rez. = Rezultat analiza
"&lt;" = mai mic
"&gt;" = mai mare
"≥" = mai mare s-au egal
"≤" = mai mic sau egal&amp;CCod F4-PG13                                                     Ed I Rev 01 / Data 08.03.2021   &amp;RPag.&amp;P din &amp;N</oddFooter>
  </headerFooter>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52ECA6-50BB-48A0-83A7-2353CC3A3339}">
  <dimension ref="A1:N59"/>
  <sheetViews>
    <sheetView view="pageLayout" zoomScaleNormal="100" workbookViewId="0">
      <selection activeCell="B12" sqref="B12:M12"/>
    </sheetView>
  </sheetViews>
  <sheetFormatPr defaultRowHeight="15"/>
  <cols>
    <col min="1" max="1" width="25.28515625" style="26" customWidth="1"/>
    <col min="2" max="2" width="13" style="26" customWidth="1"/>
    <col min="3" max="3" width="22.5703125" style="26" customWidth="1"/>
    <col min="4" max="4" width="10.5703125" style="26" customWidth="1"/>
    <col min="5" max="5" width="11.42578125" style="26" customWidth="1"/>
    <col min="6" max="6" width="5.140625" style="26" customWidth="1"/>
    <col min="7" max="7" width="10.140625" style="26" customWidth="1"/>
    <col min="8" max="8" width="2.85546875" style="26" customWidth="1"/>
    <col min="9" max="9" width="13.85546875" style="26" customWidth="1"/>
    <col min="10" max="10" width="14.7109375" style="26" customWidth="1"/>
    <col min="11" max="11" width="14.42578125" style="26" customWidth="1"/>
    <col min="12" max="12" width="18.28515625" style="26" customWidth="1"/>
    <col min="13" max="13" width="8.85546875" style="26" customWidth="1"/>
    <col min="14" max="14" width="8.7109375" style="26" customWidth="1"/>
    <col min="15" max="15" width="25.5703125" style="26" customWidth="1"/>
    <col min="16" max="16" width="14.7109375" style="26" customWidth="1"/>
    <col min="17" max="17" width="9.140625" style="26" customWidth="1"/>
    <col min="18" max="16384" width="9.140625" style="26"/>
  </cols>
  <sheetData>
    <row r="1" spans="1:14">
      <c r="A1" s="26" t="s">
        <v>890</v>
      </c>
      <c r="I1" s="27" t="s">
        <v>109</v>
      </c>
      <c r="J1" s="28"/>
      <c r="K1" s="28" t="s">
        <v>110</v>
      </c>
      <c r="L1" s="394" t="s">
        <v>891</v>
      </c>
    </row>
    <row r="2" spans="1:14" ht="15.75" thickBot="1">
      <c r="A2" s="26" t="s">
        <v>112</v>
      </c>
      <c r="B2" s="29" t="s">
        <v>113</v>
      </c>
      <c r="I2" s="30" t="s">
        <v>114</v>
      </c>
      <c r="J2" s="31"/>
      <c r="K2" s="32" t="s">
        <v>115</v>
      </c>
      <c r="L2" s="30"/>
    </row>
    <row r="3" spans="1:14" ht="30.75" thickBot="1">
      <c r="A3" s="33" t="s">
        <v>116</v>
      </c>
      <c r="B3" s="34"/>
      <c r="C3" s="35" t="s">
        <v>117</v>
      </c>
      <c r="D3" s="35"/>
      <c r="E3" s="36"/>
      <c r="F3" s="37"/>
      <c r="G3" s="38"/>
      <c r="H3" s="39"/>
      <c r="I3" s="40" t="s">
        <v>118</v>
      </c>
      <c r="J3" s="39"/>
      <c r="K3" s="39"/>
      <c r="L3" s="39"/>
      <c r="M3" s="39"/>
      <c r="N3" s="41"/>
    </row>
    <row r="4" spans="1:14" ht="63.75" customHeight="1" thickBot="1">
      <c r="A4" s="396" t="s">
        <v>2</v>
      </c>
      <c r="B4" s="396" t="s">
        <v>119</v>
      </c>
      <c r="C4" s="42" t="s">
        <v>120</v>
      </c>
      <c r="D4" s="43" t="s">
        <v>121</v>
      </c>
      <c r="E4" s="43" t="s">
        <v>122</v>
      </c>
      <c r="F4" s="44" t="s">
        <v>123</v>
      </c>
      <c r="G4" s="402" t="s">
        <v>124</v>
      </c>
      <c r="H4" s="402"/>
      <c r="I4" s="396" t="s">
        <v>125</v>
      </c>
      <c r="J4" s="403" t="s">
        <v>126</v>
      </c>
      <c r="K4" s="403"/>
      <c r="L4" s="403"/>
      <c r="M4" s="403"/>
      <c r="N4" s="45" t="s">
        <v>127</v>
      </c>
    </row>
    <row r="5" spans="1:14" ht="86.25" customHeight="1" thickBot="1">
      <c r="A5" s="23" t="s">
        <v>892</v>
      </c>
      <c r="B5" s="22" t="s">
        <v>167</v>
      </c>
      <c r="C5" s="47" t="s">
        <v>893</v>
      </c>
      <c r="D5" s="22" t="s">
        <v>167</v>
      </c>
      <c r="E5" s="58">
        <v>4</v>
      </c>
      <c r="F5" s="72" t="s">
        <v>626</v>
      </c>
      <c r="G5" s="14">
        <v>12</v>
      </c>
      <c r="H5" s="45" t="s">
        <v>133</v>
      </c>
      <c r="I5" s="45" t="s">
        <v>134</v>
      </c>
      <c r="J5" s="46" t="str">
        <f>"Rez.≤"&amp;ROUND(E5-(E5)*(G5/100),2)&amp;F5 &amp;" = Indeplineste cerintele specificate"</f>
        <v>Rez.≤3,52mg/100g = Indeplineste cerintele specificate</v>
      </c>
      <c r="K5" s="46" t="str">
        <f>"Rez.&gt;"&amp;ROUND(E5+(E5)*(G5/100),2)&amp;F5&amp;" = Nu indeplineste cerintele specificate"</f>
        <v>Rez.&gt;4,48mg/100g = Nu indeplineste cerintele specificate</v>
      </c>
      <c r="L5" s="46" t="str">
        <f>ROUND((E5-(E5)*(G5/100)),2)&amp;F5&amp; " &lt; Rez. ≤ "&amp;ROUND(E5+(E5)*(G5/100),2)&amp;F5&amp;" = prezinta risc de neindeplinire cerinte specificate"</f>
        <v>3,52mg/100g &lt; Rez. ≤ 4,48mg/100g = prezinta risc de neindeplinire cerinte specificate</v>
      </c>
      <c r="M5" s="45" t="str">
        <f>IF(C5="Nu exista","Neaplicabil ptr. ca nu exista limita de specificatie","x")</f>
        <v>x</v>
      </c>
      <c r="N5" s="45"/>
    </row>
    <row r="6" spans="1:14" ht="15.75" thickBot="1">
      <c r="A6" s="391"/>
      <c r="B6" s="391"/>
      <c r="C6" s="391"/>
      <c r="D6" s="391"/>
      <c r="E6" s="391"/>
      <c r="F6" s="391"/>
      <c r="G6" s="391"/>
      <c r="H6" s="391"/>
      <c r="I6" s="391"/>
      <c r="J6" s="391"/>
      <c r="K6" s="391"/>
      <c r="L6" s="391"/>
      <c r="M6" s="391"/>
      <c r="N6" s="391"/>
    </row>
    <row r="7" spans="1:14" ht="15.75" thickBot="1">
      <c r="A7" s="14" t="s">
        <v>144</v>
      </c>
    </row>
    <row r="8" spans="1:14" ht="15.75" thickBot="1">
      <c r="A8" s="56" t="s">
        <v>145</v>
      </c>
      <c r="B8" s="404" t="s">
        <v>146</v>
      </c>
      <c r="C8" s="404"/>
      <c r="D8" s="404"/>
      <c r="E8" s="404"/>
      <c r="F8" s="404"/>
      <c r="G8" s="404"/>
      <c r="H8" s="404"/>
      <c r="I8" s="404"/>
      <c r="J8" s="404"/>
      <c r="K8" s="404"/>
      <c r="L8" s="404"/>
      <c r="M8" s="404"/>
    </row>
    <row r="9" spans="1:14" ht="15.75" thickBot="1">
      <c r="A9" s="14" t="s">
        <v>147</v>
      </c>
      <c r="B9" s="404" t="s">
        <v>148</v>
      </c>
      <c r="C9" s="404"/>
      <c r="D9" s="404"/>
      <c r="E9" s="404"/>
      <c r="F9" s="404"/>
      <c r="G9" s="404"/>
      <c r="H9" s="404"/>
      <c r="I9" s="404"/>
      <c r="J9" s="404"/>
      <c r="K9" s="404"/>
      <c r="L9" s="404"/>
      <c r="M9" s="404"/>
    </row>
    <row r="10" spans="1:14" ht="15.75" thickBot="1">
      <c r="A10" s="14" t="s">
        <v>602</v>
      </c>
      <c r="B10" s="404" t="s">
        <v>150</v>
      </c>
      <c r="C10" s="404"/>
      <c r="D10" s="404"/>
      <c r="E10" s="404"/>
      <c r="F10" s="404"/>
      <c r="G10" s="404"/>
      <c r="H10" s="404"/>
      <c r="I10" s="404"/>
      <c r="J10" s="404"/>
      <c r="K10" s="404"/>
      <c r="L10" s="404"/>
      <c r="M10" s="404"/>
    </row>
    <row r="11" spans="1:14">
      <c r="A11" s="349" t="s">
        <v>894</v>
      </c>
      <c r="B11" s="401" t="s">
        <v>152</v>
      </c>
      <c r="C11" s="401"/>
      <c r="D11" s="401"/>
      <c r="E11" s="401"/>
      <c r="F11" s="401"/>
      <c r="G11" s="401"/>
      <c r="H11" s="401"/>
      <c r="I11" s="401"/>
      <c r="J11" s="401"/>
      <c r="K11" s="401"/>
      <c r="L11" s="401"/>
      <c r="M11" s="401"/>
    </row>
    <row r="12" spans="1:14" ht="15.75" thickBot="1">
      <c r="A12" s="14"/>
      <c r="B12" s="401"/>
      <c r="C12" s="401"/>
      <c r="D12" s="401"/>
      <c r="E12" s="401"/>
      <c r="F12" s="401"/>
      <c r="G12" s="401"/>
      <c r="H12" s="401"/>
      <c r="I12" s="401"/>
      <c r="J12" s="401"/>
      <c r="K12" s="401"/>
      <c r="L12" s="401"/>
      <c r="M12" s="401"/>
    </row>
    <row r="13" spans="1:14">
      <c r="A13" s="391"/>
      <c r="B13" s="391"/>
      <c r="C13" s="391"/>
      <c r="D13" s="391"/>
      <c r="E13" s="391"/>
      <c r="F13" s="391"/>
      <c r="G13" s="391"/>
      <c r="H13" s="391"/>
      <c r="I13" s="391"/>
      <c r="J13" s="391"/>
      <c r="K13" s="391"/>
      <c r="L13" s="391"/>
      <c r="M13" s="391"/>
      <c r="N13" s="391"/>
    </row>
    <row r="14" spans="1:14">
      <c r="A14" s="391"/>
      <c r="B14" s="391"/>
      <c r="C14" s="391"/>
      <c r="D14" s="391"/>
      <c r="E14" s="391"/>
      <c r="F14" s="391"/>
      <c r="G14" s="391"/>
      <c r="H14" s="391"/>
      <c r="I14" s="391"/>
      <c r="J14" s="391"/>
      <c r="K14" s="391"/>
      <c r="L14" s="391"/>
      <c r="M14" s="391"/>
      <c r="N14" s="391"/>
    </row>
    <row r="15" spans="1:14">
      <c r="A15" s="391"/>
      <c r="B15" s="391"/>
      <c r="C15" s="391"/>
      <c r="D15" s="391"/>
      <c r="E15" s="391"/>
      <c r="F15" s="391"/>
      <c r="G15" s="391"/>
      <c r="H15" s="391"/>
      <c r="I15" s="391"/>
      <c r="J15" s="391"/>
      <c r="K15" s="391"/>
      <c r="L15" s="391"/>
      <c r="M15" s="391"/>
      <c r="N15" s="391"/>
    </row>
    <row r="16" spans="1:14">
      <c r="A16" s="391"/>
      <c r="B16" s="391"/>
      <c r="C16" s="391"/>
      <c r="D16" s="391"/>
      <c r="E16" s="391"/>
      <c r="F16" s="391"/>
      <c r="G16" s="391"/>
      <c r="H16" s="391"/>
      <c r="I16" s="391"/>
      <c r="J16" s="391"/>
      <c r="K16" s="391"/>
      <c r="L16" s="391"/>
      <c r="M16" s="391"/>
      <c r="N16" s="391"/>
    </row>
    <row r="17" spans="2:14">
      <c r="B17" s="391"/>
      <c r="C17" s="391"/>
      <c r="D17" s="391"/>
      <c r="E17" s="391"/>
      <c r="F17" s="391"/>
      <c r="G17" s="391"/>
      <c r="H17" s="391"/>
      <c r="I17" s="391"/>
      <c r="J17" s="391"/>
      <c r="K17" s="391"/>
      <c r="L17" s="391"/>
      <c r="M17" s="391"/>
      <c r="N17" s="391"/>
    </row>
    <row r="18" spans="2:14">
      <c r="B18" s="391"/>
      <c r="C18" s="391"/>
      <c r="D18" s="391"/>
      <c r="E18" s="391"/>
      <c r="F18" s="391"/>
      <c r="G18" s="391"/>
      <c r="H18" s="391"/>
      <c r="I18" s="391"/>
      <c r="J18" s="391"/>
      <c r="K18" s="391"/>
      <c r="L18" s="391"/>
      <c r="M18" s="391"/>
      <c r="N18" s="391"/>
    </row>
    <row r="19" spans="2:14">
      <c r="B19" s="391"/>
      <c r="C19" s="391"/>
      <c r="D19" s="391"/>
      <c r="E19" s="391"/>
      <c r="F19" s="391"/>
      <c r="G19" s="391"/>
      <c r="H19" s="391"/>
      <c r="I19" s="391"/>
      <c r="J19" s="391"/>
      <c r="K19" s="391"/>
      <c r="L19" s="391"/>
      <c r="M19" s="391"/>
      <c r="N19" s="391"/>
    </row>
    <row r="20" spans="2:14">
      <c r="B20" s="391"/>
      <c r="C20" s="391"/>
      <c r="D20" s="391"/>
      <c r="E20" s="391"/>
      <c r="F20" s="391"/>
      <c r="G20" s="391"/>
      <c r="H20" s="391"/>
      <c r="I20" s="391"/>
      <c r="J20" s="391"/>
      <c r="K20" s="391"/>
      <c r="L20" s="391"/>
      <c r="M20" s="391"/>
      <c r="N20" s="391"/>
    </row>
    <row r="21" spans="2:14">
      <c r="B21" s="391"/>
      <c r="C21" s="391"/>
      <c r="D21" s="391"/>
      <c r="E21" s="391"/>
      <c r="F21" s="391"/>
      <c r="G21" s="391"/>
      <c r="H21" s="391"/>
      <c r="I21" s="391"/>
      <c r="J21" s="391"/>
      <c r="K21" s="391"/>
      <c r="L21" s="391"/>
      <c r="M21" s="391"/>
      <c r="N21" s="391"/>
    </row>
    <row r="22" spans="2:14">
      <c r="B22" s="391"/>
      <c r="C22" s="391"/>
      <c r="D22" s="391"/>
      <c r="E22" s="391"/>
      <c r="F22" s="391"/>
      <c r="G22" s="391"/>
      <c r="H22" s="391"/>
      <c r="I22" s="391"/>
      <c r="J22" s="391"/>
      <c r="K22" s="391"/>
      <c r="L22" s="391"/>
      <c r="M22" s="391"/>
      <c r="N22" s="391"/>
    </row>
    <row r="23" spans="2:14">
      <c r="B23" s="391"/>
      <c r="C23" s="391"/>
      <c r="D23" s="391"/>
      <c r="E23" s="391"/>
      <c r="F23" s="391"/>
      <c r="G23" s="391"/>
      <c r="H23" s="391"/>
      <c r="I23" s="391"/>
      <c r="J23" s="391"/>
      <c r="K23" s="391"/>
      <c r="L23" s="391"/>
      <c r="M23" s="391"/>
      <c r="N23" s="391"/>
    </row>
    <row r="24" spans="2:14">
      <c r="B24" s="391"/>
      <c r="C24" s="391"/>
      <c r="D24" s="391"/>
      <c r="E24" s="391"/>
      <c r="F24" s="391"/>
      <c r="G24" s="391"/>
      <c r="H24" s="391"/>
      <c r="I24" s="391"/>
      <c r="J24" s="391"/>
      <c r="K24" s="391"/>
      <c r="L24" s="391"/>
      <c r="M24" s="391"/>
      <c r="N24" s="391"/>
    </row>
    <row r="25" spans="2:14">
      <c r="B25" s="391"/>
      <c r="C25" s="391"/>
      <c r="D25" s="391"/>
      <c r="E25" s="391"/>
      <c r="F25" s="391"/>
      <c r="G25" s="391"/>
      <c r="H25" s="391"/>
      <c r="I25" s="391"/>
      <c r="J25" s="391"/>
      <c r="K25" s="391"/>
      <c r="L25" s="391"/>
      <c r="M25" s="391"/>
      <c r="N25" s="391"/>
    </row>
    <row r="26" spans="2:14">
      <c r="B26" s="391"/>
      <c r="C26" s="391"/>
      <c r="D26" s="391"/>
      <c r="E26" s="391"/>
      <c r="F26" s="391"/>
      <c r="G26" s="391"/>
      <c r="H26" s="391"/>
      <c r="I26" s="391"/>
      <c r="J26" s="391"/>
      <c r="K26" s="391"/>
      <c r="L26" s="391"/>
      <c r="M26" s="391"/>
      <c r="N26" s="391"/>
    </row>
    <row r="27" spans="2:14">
      <c r="B27" s="391"/>
      <c r="C27" s="391"/>
      <c r="D27" s="391"/>
      <c r="E27" s="391"/>
      <c r="F27" s="391"/>
      <c r="G27" s="391"/>
      <c r="H27" s="391"/>
      <c r="I27" s="391"/>
      <c r="J27" s="391"/>
      <c r="K27" s="391"/>
      <c r="L27" s="391"/>
      <c r="M27" s="391"/>
      <c r="N27" s="391"/>
    </row>
    <row r="28" spans="2:14">
      <c r="B28" s="391"/>
      <c r="C28" s="391"/>
      <c r="D28" s="391"/>
      <c r="E28" s="391"/>
      <c r="F28" s="391"/>
      <c r="G28" s="391"/>
      <c r="H28" s="391"/>
      <c r="I28" s="391"/>
      <c r="J28" s="391"/>
      <c r="K28" s="391"/>
      <c r="L28" s="391"/>
      <c r="M28" s="391"/>
      <c r="N28" s="391"/>
    </row>
    <row r="29" spans="2:14">
      <c r="B29" s="391"/>
      <c r="C29" s="391"/>
      <c r="D29" s="391"/>
      <c r="E29" s="391"/>
      <c r="F29" s="391"/>
      <c r="G29" s="391"/>
      <c r="H29" s="391"/>
      <c r="I29" s="391"/>
      <c r="J29" s="391"/>
      <c r="K29" s="391"/>
      <c r="L29" s="391"/>
      <c r="M29" s="391"/>
      <c r="N29" s="391"/>
    </row>
    <row r="30" spans="2:14">
      <c r="B30" s="391"/>
      <c r="C30" s="391"/>
      <c r="D30" s="391"/>
      <c r="E30" s="391"/>
      <c r="F30" s="391"/>
      <c r="G30" s="391"/>
      <c r="H30" s="391"/>
      <c r="I30" s="391"/>
      <c r="J30" s="391"/>
      <c r="K30" s="391"/>
      <c r="L30" s="391"/>
      <c r="M30" s="391"/>
      <c r="N30" s="391"/>
    </row>
    <row r="31" spans="2:14">
      <c r="B31" s="391"/>
      <c r="C31" s="391"/>
      <c r="D31" s="391"/>
      <c r="E31" s="391"/>
      <c r="F31" s="391"/>
      <c r="G31" s="391"/>
      <c r="H31" s="391"/>
      <c r="I31" s="391"/>
      <c r="J31" s="391"/>
      <c r="K31" s="391"/>
      <c r="L31" s="391"/>
      <c r="M31" s="391"/>
      <c r="N31" s="391"/>
    </row>
    <row r="32" spans="2:14">
      <c r="B32" s="391"/>
      <c r="C32" s="391"/>
      <c r="D32" s="391"/>
      <c r="E32" s="391"/>
      <c r="F32" s="391"/>
      <c r="G32" s="391"/>
      <c r="H32" s="391"/>
      <c r="I32" s="391"/>
      <c r="J32" s="391"/>
      <c r="K32" s="391"/>
      <c r="L32" s="391"/>
      <c r="M32" s="391"/>
      <c r="N32" s="391"/>
    </row>
    <row r="33" spans="2:14">
      <c r="B33" s="391"/>
      <c r="C33" s="391"/>
      <c r="D33" s="391"/>
      <c r="E33" s="391"/>
      <c r="F33" s="391"/>
      <c r="G33" s="391"/>
      <c r="H33" s="391"/>
      <c r="I33" s="391"/>
      <c r="J33" s="391"/>
      <c r="K33" s="391"/>
      <c r="L33" s="391"/>
      <c r="M33" s="391"/>
      <c r="N33" s="391"/>
    </row>
    <row r="34" spans="2:14">
      <c r="B34" s="391"/>
      <c r="C34" s="391"/>
      <c r="D34" s="391"/>
      <c r="E34" s="391"/>
      <c r="F34" s="391"/>
      <c r="G34" s="391"/>
      <c r="H34" s="391"/>
      <c r="I34" s="391"/>
      <c r="J34" s="391"/>
      <c r="K34" s="391"/>
      <c r="L34" s="391"/>
      <c r="M34" s="391"/>
      <c r="N34" s="391"/>
    </row>
    <row r="35" spans="2:14">
      <c r="B35" s="391"/>
      <c r="C35" s="391"/>
      <c r="D35" s="391"/>
      <c r="E35" s="391"/>
      <c r="F35" s="391"/>
      <c r="G35" s="391"/>
      <c r="H35" s="391"/>
      <c r="I35" s="391"/>
      <c r="J35" s="391"/>
      <c r="K35" s="391"/>
      <c r="L35" s="391"/>
      <c r="M35" s="391"/>
      <c r="N35" s="391"/>
    </row>
    <row r="36" spans="2:14">
      <c r="B36" s="391"/>
      <c r="C36" s="391"/>
      <c r="D36" s="391"/>
      <c r="E36" s="391"/>
      <c r="F36" s="391"/>
      <c r="G36" s="391"/>
      <c r="H36" s="391"/>
      <c r="I36" s="391"/>
      <c r="J36" s="391"/>
      <c r="K36" s="391"/>
      <c r="L36" s="391"/>
      <c r="M36" s="391"/>
      <c r="N36" s="391"/>
    </row>
    <row r="37" spans="2:14">
      <c r="B37" s="391"/>
      <c r="C37" s="391"/>
      <c r="D37" s="391"/>
      <c r="E37" s="391"/>
      <c r="F37" s="391"/>
      <c r="G37" s="391"/>
      <c r="H37" s="391"/>
      <c r="I37" s="391"/>
      <c r="J37" s="391"/>
      <c r="K37" s="391"/>
      <c r="L37" s="391"/>
      <c r="M37" s="391"/>
      <c r="N37" s="391"/>
    </row>
    <row r="38" spans="2:14">
      <c r="B38" s="391"/>
      <c r="C38" s="391"/>
      <c r="D38" s="391"/>
      <c r="E38" s="391"/>
      <c r="F38" s="391"/>
      <c r="G38" s="391"/>
      <c r="H38" s="391"/>
      <c r="I38" s="391"/>
      <c r="J38" s="391"/>
      <c r="K38" s="391"/>
      <c r="L38" s="391"/>
      <c r="M38" s="391"/>
      <c r="N38" s="391"/>
    </row>
    <row r="39" spans="2:14">
      <c r="B39" s="391"/>
      <c r="C39" s="391"/>
      <c r="D39" s="391"/>
      <c r="E39" s="391"/>
      <c r="F39" s="391"/>
      <c r="G39" s="391"/>
      <c r="H39" s="391"/>
      <c r="I39" s="391"/>
      <c r="J39" s="391"/>
      <c r="K39" s="391"/>
      <c r="L39" s="391"/>
      <c r="M39" s="391"/>
      <c r="N39" s="391"/>
    </row>
    <row r="40" spans="2:14">
      <c r="B40" s="391"/>
      <c r="C40" s="391"/>
      <c r="D40" s="391"/>
      <c r="E40" s="391"/>
      <c r="F40" s="391"/>
      <c r="G40" s="391"/>
      <c r="H40" s="391"/>
      <c r="I40" s="391"/>
      <c r="J40" s="391"/>
      <c r="K40" s="391"/>
      <c r="L40" s="391"/>
      <c r="M40" s="391"/>
      <c r="N40" s="391"/>
    </row>
    <row r="41" spans="2:14">
      <c r="B41" s="391"/>
      <c r="C41" s="391"/>
      <c r="D41" s="391"/>
      <c r="E41" s="391"/>
      <c r="F41" s="391"/>
      <c r="G41" s="391"/>
      <c r="H41" s="391"/>
      <c r="I41" s="391"/>
      <c r="J41" s="391"/>
      <c r="K41" s="391"/>
      <c r="L41" s="391"/>
      <c r="M41" s="391"/>
      <c r="N41" s="391"/>
    </row>
    <row r="42" spans="2:14">
      <c r="B42" s="391"/>
      <c r="C42" s="391"/>
      <c r="D42" s="391"/>
      <c r="E42" s="391"/>
      <c r="F42" s="391"/>
      <c r="G42" s="391"/>
      <c r="H42" s="391"/>
      <c r="I42" s="391"/>
      <c r="J42" s="391"/>
      <c r="K42" s="391"/>
      <c r="L42" s="391"/>
      <c r="M42" s="391"/>
      <c r="N42" s="391"/>
    </row>
    <row r="43" spans="2:14">
      <c r="B43" s="391"/>
      <c r="C43" s="391"/>
      <c r="D43" s="391"/>
      <c r="E43" s="391"/>
      <c r="F43" s="391"/>
      <c r="G43" s="391"/>
      <c r="H43" s="391"/>
      <c r="I43" s="391"/>
      <c r="J43" s="391"/>
      <c r="K43" s="391"/>
      <c r="L43" s="391"/>
      <c r="M43" s="391"/>
      <c r="N43" s="391"/>
    </row>
    <row r="44" spans="2:14">
      <c r="B44" s="391"/>
      <c r="C44" s="391"/>
      <c r="D44" s="391"/>
      <c r="E44" s="391"/>
      <c r="F44" s="391"/>
      <c r="G44" s="391"/>
      <c r="H44" s="391"/>
      <c r="I44" s="391"/>
      <c r="J44" s="391"/>
      <c r="K44" s="391"/>
      <c r="L44" s="391"/>
      <c r="M44" s="391"/>
      <c r="N44" s="391"/>
    </row>
    <row r="45" spans="2:14">
      <c r="B45" s="391"/>
      <c r="C45" s="391"/>
      <c r="D45" s="391"/>
      <c r="E45" s="391"/>
      <c r="F45" s="391"/>
      <c r="G45" s="391"/>
      <c r="H45" s="391"/>
      <c r="I45" s="391"/>
      <c r="J45" s="391"/>
      <c r="K45" s="391"/>
      <c r="L45" s="391"/>
      <c r="M45" s="391"/>
      <c r="N45" s="391"/>
    </row>
    <row r="46" spans="2:14">
      <c r="B46" s="391"/>
      <c r="C46" s="391"/>
      <c r="D46" s="391"/>
      <c r="E46" s="391"/>
      <c r="F46" s="391"/>
      <c r="G46" s="391"/>
      <c r="H46" s="391"/>
      <c r="I46" s="391"/>
      <c r="J46" s="391"/>
      <c r="K46" s="391"/>
      <c r="L46" s="391"/>
      <c r="M46" s="391"/>
      <c r="N46" s="391"/>
    </row>
    <row r="47" spans="2:14">
      <c r="B47" s="391"/>
      <c r="C47" s="391"/>
      <c r="D47" s="391"/>
      <c r="E47" s="391"/>
      <c r="F47" s="391"/>
      <c r="G47" s="391"/>
      <c r="H47" s="391"/>
      <c r="I47" s="391"/>
      <c r="J47" s="391"/>
      <c r="K47" s="391"/>
      <c r="L47" s="391"/>
      <c r="M47" s="391"/>
      <c r="N47" s="391"/>
    </row>
    <row r="48" spans="2:14">
      <c r="B48" s="391"/>
      <c r="C48" s="391"/>
      <c r="D48" s="391"/>
      <c r="E48" s="391"/>
      <c r="F48" s="391"/>
      <c r="G48" s="391"/>
      <c r="H48" s="391"/>
      <c r="I48" s="391"/>
      <c r="J48" s="391"/>
      <c r="K48" s="391"/>
      <c r="L48" s="391"/>
      <c r="M48" s="391"/>
      <c r="N48" s="391"/>
    </row>
    <row r="49" spans="2:14">
      <c r="B49" s="391"/>
      <c r="C49" s="391"/>
      <c r="D49" s="391"/>
      <c r="E49" s="391"/>
      <c r="F49" s="391"/>
      <c r="G49" s="391"/>
      <c r="H49" s="391"/>
      <c r="I49" s="391"/>
      <c r="J49" s="391"/>
      <c r="K49" s="391"/>
      <c r="L49" s="391"/>
      <c r="M49" s="391"/>
      <c r="N49" s="391"/>
    </row>
    <row r="50" spans="2:14">
      <c r="B50" s="391"/>
      <c r="C50" s="391"/>
      <c r="D50" s="391"/>
      <c r="E50" s="391"/>
      <c r="F50" s="391"/>
      <c r="G50" s="391"/>
      <c r="H50" s="391"/>
      <c r="I50" s="391"/>
      <c r="J50" s="391"/>
      <c r="K50" s="391"/>
      <c r="L50" s="391"/>
      <c r="M50" s="391"/>
      <c r="N50" s="391"/>
    </row>
    <row r="51" spans="2:14">
      <c r="B51" s="391"/>
      <c r="C51" s="391"/>
      <c r="D51" s="391"/>
      <c r="E51" s="391"/>
      <c r="F51" s="391"/>
      <c r="G51" s="391"/>
      <c r="H51" s="391"/>
      <c r="I51" s="391"/>
      <c r="J51" s="391"/>
      <c r="K51" s="391"/>
      <c r="L51" s="391"/>
      <c r="M51" s="391"/>
      <c r="N51" s="391"/>
    </row>
    <row r="52" spans="2:14">
      <c r="B52" s="391"/>
      <c r="C52" s="391"/>
      <c r="D52" s="391"/>
      <c r="E52" s="391"/>
      <c r="F52" s="391"/>
      <c r="G52" s="391"/>
      <c r="H52" s="391"/>
      <c r="I52" s="391"/>
      <c r="J52" s="391"/>
      <c r="K52" s="391"/>
      <c r="L52" s="391"/>
      <c r="M52" s="391"/>
      <c r="N52" s="391"/>
    </row>
    <row r="53" spans="2:14">
      <c r="B53" s="391"/>
      <c r="C53" s="391"/>
      <c r="D53" s="391"/>
      <c r="E53" s="391"/>
      <c r="F53" s="391"/>
      <c r="G53" s="391"/>
      <c r="H53" s="391"/>
      <c r="I53" s="391"/>
      <c r="J53" s="391"/>
      <c r="K53" s="391"/>
      <c r="L53" s="391"/>
      <c r="M53" s="391"/>
      <c r="N53" s="391"/>
    </row>
    <row r="54" spans="2:14">
      <c r="B54" s="391"/>
      <c r="C54" s="391"/>
      <c r="D54" s="391"/>
      <c r="E54" s="391"/>
      <c r="F54" s="391"/>
      <c r="G54" s="391"/>
      <c r="H54" s="391"/>
      <c r="I54" s="391"/>
      <c r="J54" s="391"/>
      <c r="K54" s="391"/>
      <c r="L54" s="391"/>
      <c r="M54" s="391"/>
      <c r="N54" s="391"/>
    </row>
    <row r="55" spans="2:14">
      <c r="B55" s="391"/>
      <c r="C55" s="391"/>
      <c r="D55" s="391"/>
      <c r="E55" s="391"/>
      <c r="F55" s="391"/>
      <c r="G55" s="391"/>
      <c r="H55" s="391"/>
      <c r="I55" s="391"/>
      <c r="J55" s="391"/>
      <c r="K55" s="391"/>
      <c r="L55" s="391"/>
      <c r="M55" s="391"/>
      <c r="N55" s="391"/>
    </row>
    <row r="56" spans="2:14">
      <c r="B56" s="391"/>
      <c r="C56" s="391"/>
      <c r="D56" s="391"/>
      <c r="E56" s="391"/>
      <c r="F56" s="391"/>
      <c r="G56" s="391"/>
      <c r="H56" s="391"/>
      <c r="I56" s="391"/>
      <c r="J56" s="391"/>
      <c r="K56" s="391"/>
      <c r="L56" s="391"/>
      <c r="M56" s="391"/>
      <c r="N56" s="391"/>
    </row>
    <row r="57" spans="2:14">
      <c r="B57" s="391"/>
      <c r="C57" s="391"/>
      <c r="D57" s="391"/>
      <c r="E57" s="391"/>
      <c r="F57" s="391"/>
      <c r="G57" s="391"/>
      <c r="H57" s="391"/>
      <c r="I57" s="391"/>
      <c r="J57" s="391"/>
      <c r="K57" s="391"/>
      <c r="L57" s="391"/>
      <c r="M57" s="391"/>
      <c r="N57" s="391"/>
    </row>
    <row r="58" spans="2:14">
      <c r="B58" s="391"/>
      <c r="C58" s="391"/>
      <c r="D58" s="391"/>
      <c r="E58" s="391"/>
      <c r="F58" s="391"/>
      <c r="G58" s="391"/>
      <c r="H58" s="391"/>
      <c r="I58" s="391"/>
      <c r="J58" s="391"/>
      <c r="K58" s="391"/>
      <c r="L58" s="391"/>
      <c r="M58" s="391"/>
      <c r="N58" s="391"/>
    </row>
    <row r="59" spans="2:14">
      <c r="B59" s="391"/>
      <c r="C59" s="391"/>
      <c r="D59" s="391"/>
      <c r="E59" s="391"/>
      <c r="F59" s="391"/>
      <c r="G59" s="391"/>
      <c r="H59" s="391"/>
      <c r="I59" s="391"/>
      <c r="J59" s="391"/>
      <c r="K59" s="391"/>
      <c r="L59" s="391"/>
      <c r="M59" s="391"/>
      <c r="N59" s="391"/>
    </row>
  </sheetData>
  <mergeCells count="7">
    <mergeCell ref="B12:M12"/>
    <mergeCell ref="G4:H4"/>
    <mergeCell ref="J4:M4"/>
    <mergeCell ref="B8:M8"/>
    <mergeCell ref="B9:M9"/>
    <mergeCell ref="B10:M10"/>
    <mergeCell ref="B11:M11"/>
  </mergeCells>
  <conditionalFormatting sqref="C7">
    <cfRule type="expression" dxfId="1" priority="28" stopIfTrue="1">
      <formula>NOT(ISERROR(SEARCH("minim
(care prevede Limita Specificație)",C7)))</formula>
    </cfRule>
    <cfRule type="expression" dxfId="0" priority="29" stopIfTrue="1">
      <formula>NOT(ISERROR(SEARCH("maxim
(care prevede Limita Specificație)",C7)))</formula>
    </cfRule>
  </conditionalFormatting>
  <dataValidations count="1">
    <dataValidation type="list" allowBlank="1" showInputMessage="1" showErrorMessage="1" sqref="I5" xr:uid="{C4B3E5A9-0CDD-4CCB-9395-F1A4507DF236}">
      <formula1>ia_in_considerare_incertitudinea_de_masurare__WIM</formula1>
    </dataValidation>
  </dataValidations>
  <hyperlinks>
    <hyperlink ref="B2" location="Cuprins!A1" display="Cuprins!A1" xr:uid="{17244C20-777D-41C1-BCA4-3F2348917A4D}"/>
  </hyperlinks>
  <pageMargins left="0.25" right="0.25" top="0.75" bottom="0.90625000000000011" header="0.30000000000000004" footer="0.30000000000000004"/>
  <pageSetup paperSize="9" scale="75" fitToWidth="0" fitToHeight="0" orientation="landscape" r:id="rId1"/>
  <headerFooter>
    <oddHeader>&amp;L&amp;"-,Bold"Chimie si radioactivitate&amp;C&amp;"-,Bold"Matricea de corespondență a regulilor de decizie aplicate 
pentru încercările efectate de către IISPV</oddHeader>
    <oddFooter>&amp;L&amp;8Rez. = Rezultat analiza
"&lt;" = mai mic
"&gt;" = mai mare
"≥" = mai mare s-au egal
"≤" = mai mic sau egal&amp;CCod F4-PG13                                                     Ed I Rev 01 / Data 08.03.2021   &amp;RPag.&amp;P din &amp;N</oddFooter>
  </headerFooter>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901B31-9A95-4A27-A5D3-4B132609AC10}">
  <dimension ref="A1:N60"/>
  <sheetViews>
    <sheetView view="pageLayout" zoomScaleNormal="100" workbookViewId="0">
      <selection activeCell="C18" sqref="C18"/>
    </sheetView>
  </sheetViews>
  <sheetFormatPr defaultRowHeight="15"/>
  <cols>
    <col min="1" max="1" width="27.42578125" style="26" customWidth="1"/>
    <col min="2" max="2" width="14.28515625" style="26" customWidth="1"/>
    <col min="3" max="3" width="20.28515625" style="26" customWidth="1"/>
    <col min="4" max="4" width="10.5703125" style="26" customWidth="1"/>
    <col min="5" max="5" width="11.42578125" style="26" customWidth="1"/>
    <col min="6" max="6" width="5.140625" style="26" customWidth="1"/>
    <col min="7" max="7" width="10.140625" style="26" customWidth="1"/>
    <col min="8" max="8" width="2.85546875" style="26" customWidth="1"/>
    <col min="9" max="9" width="13.85546875" style="26" customWidth="1"/>
    <col min="10" max="10" width="14.7109375" style="26" customWidth="1"/>
    <col min="11" max="11" width="13.85546875" style="26" customWidth="1"/>
    <col min="12" max="12" width="18" style="26" customWidth="1"/>
    <col min="13" max="13" width="8.85546875" style="26" customWidth="1"/>
    <col min="14" max="14" width="8.7109375" style="26" customWidth="1"/>
    <col min="15" max="15" width="25.5703125" style="26" customWidth="1"/>
    <col min="16" max="16" width="14.7109375" style="26" customWidth="1"/>
    <col min="17" max="17" width="9.140625" style="26" customWidth="1"/>
    <col min="18" max="16384" width="9.140625" style="26"/>
  </cols>
  <sheetData>
    <row r="1" spans="1:14">
      <c r="A1" s="26" t="s">
        <v>895</v>
      </c>
      <c r="I1" s="27" t="s">
        <v>109</v>
      </c>
      <c r="J1" s="28"/>
      <c r="K1" s="28" t="s">
        <v>110</v>
      </c>
      <c r="L1" s="28" t="s">
        <v>729</v>
      </c>
    </row>
    <row r="2" spans="1:14" ht="15.75" thickBot="1">
      <c r="A2" s="26" t="s">
        <v>112</v>
      </c>
      <c r="B2" s="29" t="s">
        <v>113</v>
      </c>
      <c r="I2" s="30" t="s">
        <v>114</v>
      </c>
      <c r="J2" s="31"/>
      <c r="K2" s="32" t="s">
        <v>115</v>
      </c>
      <c r="L2" s="30"/>
    </row>
    <row r="3" spans="1:14" ht="15.75" thickBot="1">
      <c r="A3" s="33" t="s">
        <v>116</v>
      </c>
      <c r="B3" s="34"/>
      <c r="C3" s="35" t="s">
        <v>117</v>
      </c>
      <c r="D3" s="35"/>
      <c r="E3" s="36"/>
      <c r="F3" s="37"/>
      <c r="G3" s="38"/>
      <c r="H3" s="39"/>
      <c r="I3" s="40" t="s">
        <v>118</v>
      </c>
      <c r="J3" s="39"/>
      <c r="K3" s="39"/>
      <c r="L3" s="39"/>
      <c r="M3" s="39"/>
      <c r="N3" s="41"/>
    </row>
    <row r="4" spans="1:14" ht="63.75" customHeight="1" thickBot="1">
      <c r="A4" s="396" t="s">
        <v>2</v>
      </c>
      <c r="B4" s="396" t="s">
        <v>119</v>
      </c>
      <c r="C4" s="42" t="s">
        <v>120</v>
      </c>
      <c r="D4" s="43" t="s">
        <v>121</v>
      </c>
      <c r="E4" s="43" t="s">
        <v>122</v>
      </c>
      <c r="F4" s="44" t="s">
        <v>123</v>
      </c>
      <c r="G4" s="402" t="s">
        <v>124</v>
      </c>
      <c r="H4" s="402"/>
      <c r="I4" s="396" t="s">
        <v>125</v>
      </c>
      <c r="J4" s="403" t="s">
        <v>126</v>
      </c>
      <c r="K4" s="403"/>
      <c r="L4" s="403"/>
      <c r="M4" s="403"/>
      <c r="N4" s="45" t="s">
        <v>127</v>
      </c>
    </row>
    <row r="5" spans="1:14" ht="63.75" customHeight="1" thickBot="1">
      <c r="A5" s="22" t="s">
        <v>896</v>
      </c>
      <c r="B5" s="22" t="s">
        <v>897</v>
      </c>
      <c r="C5" s="47" t="s">
        <v>898</v>
      </c>
      <c r="D5" s="48" t="s">
        <v>899</v>
      </c>
      <c r="E5" s="48">
        <v>10</v>
      </c>
      <c r="F5" s="72" t="s">
        <v>734</v>
      </c>
      <c r="G5" s="87">
        <v>22</v>
      </c>
      <c r="H5" s="73" t="s">
        <v>133</v>
      </c>
      <c r="I5" s="45" t="s">
        <v>134</v>
      </c>
      <c r="J5" s="46" t="str">
        <f>"Rez.≤"&amp;ROUND(E5-(E5)*(G5/100),2)&amp;F5 &amp;" = Indeplineste cerintele specificate"</f>
        <v>Rez.≤7,8mg/kg = Indeplineste cerintele specificate</v>
      </c>
      <c r="K5" s="46" t="str">
        <f>"Rez.&gt;"&amp;ROUND(E5+(E5)*(G5/100),2)&amp;F5&amp;" = Nu indeplineste cerintele specificate"</f>
        <v>Rez.&gt;12,2mg/kg = Nu indeplineste cerintele specificate</v>
      </c>
      <c r="L5" s="46" t="str">
        <f>ROUND((E5-(E5)*(G5/100)),2)&amp;F5&amp; " &lt; Rez. ≤ "&amp;ROUND(E5+(E5)*(G5/100),2)&amp;F5&amp;" = prezinta risc de neindeplinire cerinte specificate"</f>
        <v>7,8mg/kg &lt; Rez. ≤ 12,2mg/kg = prezinta risc de neindeplinire cerinte specificate</v>
      </c>
      <c r="M5" s="45" t="str">
        <f>IF(C5="Nu exista","Neaplicabil ptr. ca nu exista limita de specificatie","x")</f>
        <v>x</v>
      </c>
      <c r="N5" s="45"/>
    </row>
    <row r="6" spans="1:14" ht="66" customHeight="1" thickBot="1">
      <c r="A6" s="22" t="s">
        <v>896</v>
      </c>
      <c r="B6" s="22" t="s">
        <v>900</v>
      </c>
      <c r="C6" s="47" t="s">
        <v>898</v>
      </c>
      <c r="D6" s="48" t="s">
        <v>901</v>
      </c>
      <c r="E6" s="48">
        <v>10</v>
      </c>
      <c r="F6" s="72" t="s">
        <v>734</v>
      </c>
      <c r="G6" s="87">
        <v>20</v>
      </c>
      <c r="H6" s="73" t="s">
        <v>133</v>
      </c>
      <c r="I6" s="45" t="s">
        <v>134</v>
      </c>
      <c r="J6" s="46" t="str">
        <f>"Rez.≤"&amp;ROUND(E6-(E6)*(G6/100),2)&amp;F6 &amp;" = Indeplineste cerintele specificate"</f>
        <v>Rez.≤8mg/kg = Indeplineste cerintele specificate</v>
      </c>
      <c r="K6" s="46" t="str">
        <f>"Rez.&gt;"&amp;ROUND(E6+(E6)*(G6/100),2)&amp;F6&amp;" = Nu indeplineste cerintele specificate"</f>
        <v>Rez.&gt;12mg/kg = Nu indeplineste cerintele specificate</v>
      </c>
      <c r="L6" s="46" t="str">
        <f>ROUND((E6-(E6)*(G6/100)),2)&amp;F6&amp; " &lt; Rez. ≤ "&amp;ROUND(E6+(E6)*(G6/100),2)&amp;F6&amp;" = prezinta risc de neindeplinire cerinte specificate"</f>
        <v>8mg/kg &lt; Rez. ≤ 12mg/kg = prezinta risc de neindeplinire cerinte specificate</v>
      </c>
      <c r="M6" s="45" t="str">
        <f>IF(C6="Nu exista","Neaplicabil ptr. ca nu exista limita de specificatie","x")</f>
        <v>x</v>
      </c>
      <c r="N6" s="45"/>
    </row>
    <row r="7" spans="1:14" ht="15.75" thickBot="1">
      <c r="A7" s="391"/>
      <c r="B7" s="391"/>
      <c r="C7" s="391"/>
      <c r="D7" s="391"/>
      <c r="E7" s="391"/>
      <c r="F7" s="391"/>
      <c r="G7" s="391"/>
      <c r="H7" s="391"/>
      <c r="I7" s="391"/>
      <c r="J7" s="391"/>
      <c r="K7" s="391"/>
      <c r="L7" s="391"/>
      <c r="M7" s="391"/>
      <c r="N7" s="391"/>
    </row>
    <row r="8" spans="1:14" ht="15.75" thickBot="1">
      <c r="A8" s="14" t="s">
        <v>144</v>
      </c>
    </row>
    <row r="9" spans="1:14" ht="15.75" customHeight="1" thickBot="1">
      <c r="A9" s="56" t="s">
        <v>145</v>
      </c>
      <c r="B9" s="404" t="s">
        <v>146</v>
      </c>
      <c r="C9" s="404"/>
      <c r="D9" s="404"/>
      <c r="E9" s="404"/>
      <c r="F9" s="404"/>
      <c r="G9" s="404"/>
      <c r="H9" s="404"/>
      <c r="I9" s="404"/>
      <c r="J9" s="404"/>
      <c r="K9" s="404"/>
      <c r="L9" s="404"/>
      <c r="M9" s="404"/>
    </row>
    <row r="10" spans="1:14" ht="15.75" customHeight="1" thickBot="1">
      <c r="A10" s="56" t="s">
        <v>147</v>
      </c>
      <c r="B10" s="427" t="s">
        <v>845</v>
      </c>
      <c r="C10" s="427"/>
      <c r="D10" s="427"/>
      <c r="E10" s="427"/>
      <c r="F10" s="427"/>
      <c r="G10" s="427"/>
      <c r="H10" s="427"/>
      <c r="I10" s="427"/>
      <c r="J10" s="427"/>
      <c r="K10" s="427"/>
      <c r="L10" s="427"/>
      <c r="M10" s="398"/>
    </row>
    <row r="11" spans="1:14" ht="15.75" thickBot="1">
      <c r="A11" s="14" t="s">
        <v>902</v>
      </c>
      <c r="B11" s="404" t="s">
        <v>903</v>
      </c>
      <c r="C11" s="404"/>
      <c r="D11" s="404"/>
      <c r="E11" s="404"/>
      <c r="F11" s="404"/>
      <c r="G11" s="404"/>
      <c r="H11" s="404"/>
      <c r="I11" s="404"/>
      <c r="J11" s="404"/>
      <c r="K11" s="404"/>
      <c r="L11" s="404"/>
      <c r="M11" s="404"/>
    </row>
    <row r="12" spans="1:14">
      <c r="A12" s="14" t="s">
        <v>904</v>
      </c>
      <c r="B12" s="401" t="s">
        <v>905</v>
      </c>
      <c r="C12" s="401"/>
      <c r="D12" s="401"/>
      <c r="E12" s="401"/>
      <c r="F12" s="401"/>
      <c r="G12" s="401"/>
      <c r="H12" s="401"/>
      <c r="I12" s="401"/>
      <c r="J12" s="401"/>
      <c r="K12" s="401"/>
      <c r="L12" s="401"/>
      <c r="M12" s="401"/>
    </row>
    <row r="13" spans="1:14" ht="15.75" thickBot="1">
      <c r="A13" s="14"/>
      <c r="B13" s="401"/>
      <c r="C13" s="401"/>
      <c r="D13" s="401"/>
      <c r="E13" s="401"/>
      <c r="F13" s="401"/>
      <c r="G13" s="401"/>
      <c r="H13" s="401"/>
      <c r="I13" s="401"/>
      <c r="J13" s="401"/>
      <c r="K13" s="401"/>
      <c r="L13" s="401"/>
      <c r="M13" s="401"/>
    </row>
    <row r="14" spans="1:14">
      <c r="A14" s="391"/>
      <c r="B14" s="391"/>
      <c r="C14" s="391"/>
      <c r="D14" s="391"/>
      <c r="E14" s="391"/>
      <c r="F14" s="391"/>
      <c r="G14" s="391"/>
      <c r="H14" s="391"/>
      <c r="I14" s="391"/>
      <c r="J14" s="391"/>
      <c r="K14" s="391"/>
      <c r="L14" s="391"/>
      <c r="M14" s="391"/>
      <c r="N14" s="391"/>
    </row>
    <row r="15" spans="1:14">
      <c r="A15" s="391"/>
      <c r="B15" s="391"/>
      <c r="C15" s="391"/>
      <c r="D15" s="391"/>
      <c r="E15" s="391"/>
      <c r="F15" s="391"/>
      <c r="G15" s="391"/>
      <c r="H15" s="391"/>
      <c r="I15" s="391"/>
      <c r="J15" s="391"/>
      <c r="K15" s="391"/>
      <c r="L15" s="391"/>
      <c r="M15" s="391"/>
      <c r="N15" s="391"/>
    </row>
    <row r="16" spans="1:14">
      <c r="A16" s="391"/>
      <c r="B16" s="391"/>
      <c r="C16" s="391"/>
      <c r="D16" s="391"/>
      <c r="E16" s="391"/>
      <c r="F16" s="391"/>
      <c r="G16" s="391"/>
      <c r="H16" s="391"/>
      <c r="I16" s="391"/>
      <c r="J16" s="391"/>
      <c r="K16" s="391"/>
      <c r="L16" s="391"/>
      <c r="M16" s="391"/>
      <c r="N16" s="391"/>
    </row>
    <row r="17" spans="2:14">
      <c r="B17" s="391"/>
      <c r="C17" s="391"/>
      <c r="D17" s="391"/>
      <c r="E17" s="391"/>
      <c r="F17" s="391"/>
      <c r="G17" s="391"/>
      <c r="H17" s="391"/>
      <c r="I17" s="391"/>
      <c r="J17" s="391"/>
      <c r="K17" s="391"/>
      <c r="L17" s="391"/>
      <c r="M17" s="391"/>
      <c r="N17" s="391"/>
    </row>
    <row r="18" spans="2:14">
      <c r="B18" s="391"/>
      <c r="C18" s="391"/>
      <c r="D18" s="391"/>
      <c r="E18" s="391"/>
      <c r="F18" s="391"/>
      <c r="G18" s="391"/>
      <c r="H18" s="391"/>
      <c r="I18" s="391"/>
      <c r="J18" s="391"/>
      <c r="K18" s="391"/>
      <c r="L18" s="391"/>
      <c r="M18" s="391"/>
      <c r="N18" s="391"/>
    </row>
    <row r="19" spans="2:14">
      <c r="B19" s="391"/>
      <c r="C19" s="391"/>
      <c r="D19" s="391"/>
      <c r="E19" s="391"/>
      <c r="F19" s="391"/>
      <c r="G19" s="391"/>
      <c r="H19" s="391"/>
      <c r="I19" s="391"/>
      <c r="J19" s="391"/>
      <c r="K19" s="391"/>
      <c r="L19" s="391"/>
      <c r="M19" s="391"/>
      <c r="N19" s="391"/>
    </row>
    <row r="20" spans="2:14">
      <c r="B20" s="391"/>
      <c r="C20" s="391"/>
      <c r="D20" s="391"/>
      <c r="E20" s="391"/>
      <c r="F20" s="391"/>
      <c r="G20" s="391"/>
      <c r="H20" s="391"/>
      <c r="I20" s="391"/>
      <c r="J20" s="391"/>
      <c r="K20" s="391"/>
      <c r="L20" s="391"/>
      <c r="M20" s="391"/>
      <c r="N20" s="391"/>
    </row>
    <row r="21" spans="2:14">
      <c r="B21" s="391"/>
      <c r="C21" s="391"/>
      <c r="D21" s="391"/>
      <c r="E21" s="391"/>
      <c r="F21" s="391"/>
      <c r="G21" s="391"/>
      <c r="H21" s="391"/>
      <c r="I21" s="391"/>
      <c r="J21" s="391"/>
      <c r="K21" s="391"/>
      <c r="L21" s="391"/>
      <c r="M21" s="391"/>
      <c r="N21" s="391"/>
    </row>
    <row r="22" spans="2:14">
      <c r="B22" s="391"/>
      <c r="C22" s="391"/>
      <c r="D22" s="391"/>
      <c r="E22" s="391"/>
      <c r="F22" s="391"/>
      <c r="G22" s="391"/>
      <c r="H22" s="391"/>
      <c r="I22" s="391"/>
      <c r="J22" s="391"/>
      <c r="K22" s="391"/>
      <c r="L22" s="391"/>
      <c r="M22" s="391"/>
      <c r="N22" s="391"/>
    </row>
    <row r="23" spans="2:14">
      <c r="B23" s="391"/>
      <c r="C23" s="391"/>
      <c r="D23" s="391"/>
      <c r="E23" s="391"/>
      <c r="F23" s="391"/>
      <c r="G23" s="391"/>
      <c r="H23" s="391"/>
      <c r="I23" s="391"/>
      <c r="J23" s="391"/>
      <c r="K23" s="391"/>
      <c r="L23" s="391"/>
      <c r="M23" s="391"/>
      <c r="N23" s="391"/>
    </row>
    <row r="24" spans="2:14">
      <c r="B24" s="391"/>
      <c r="C24" s="391"/>
      <c r="D24" s="391"/>
      <c r="E24" s="391"/>
      <c r="F24" s="391"/>
      <c r="G24" s="391"/>
      <c r="H24" s="391"/>
      <c r="I24" s="391"/>
      <c r="J24" s="391"/>
      <c r="K24" s="391"/>
      <c r="L24" s="391"/>
      <c r="M24" s="391"/>
      <c r="N24" s="391"/>
    </row>
    <row r="25" spans="2:14">
      <c r="B25" s="391"/>
      <c r="C25" s="391"/>
      <c r="D25" s="391"/>
      <c r="E25" s="391"/>
      <c r="F25" s="391"/>
      <c r="G25" s="391"/>
      <c r="H25" s="391"/>
      <c r="I25" s="391"/>
      <c r="J25" s="391"/>
      <c r="K25" s="391"/>
      <c r="L25" s="391"/>
      <c r="M25" s="391"/>
      <c r="N25" s="391"/>
    </row>
    <row r="26" spans="2:14">
      <c r="B26" s="391"/>
      <c r="C26" s="391"/>
      <c r="D26" s="391"/>
      <c r="E26" s="391"/>
      <c r="F26" s="391"/>
      <c r="G26" s="391"/>
      <c r="H26" s="391"/>
      <c r="I26" s="391"/>
      <c r="J26" s="391"/>
      <c r="K26" s="391"/>
      <c r="L26" s="391"/>
      <c r="M26" s="391"/>
      <c r="N26" s="391"/>
    </row>
    <row r="27" spans="2:14">
      <c r="B27" s="391"/>
      <c r="C27" s="391"/>
      <c r="D27" s="391"/>
      <c r="E27" s="391"/>
      <c r="F27" s="391"/>
      <c r="G27" s="391"/>
      <c r="H27" s="391"/>
      <c r="I27" s="391"/>
      <c r="J27" s="391"/>
      <c r="K27" s="391"/>
      <c r="L27" s="391"/>
      <c r="M27" s="391"/>
      <c r="N27" s="391"/>
    </row>
    <row r="28" spans="2:14">
      <c r="B28" s="391"/>
      <c r="C28" s="391"/>
      <c r="D28" s="391"/>
      <c r="E28" s="391"/>
      <c r="F28" s="391"/>
      <c r="G28" s="391"/>
      <c r="H28" s="391"/>
      <c r="I28" s="391"/>
      <c r="J28" s="391"/>
      <c r="K28" s="391"/>
      <c r="L28" s="391"/>
      <c r="M28" s="391"/>
      <c r="N28" s="391"/>
    </row>
    <row r="29" spans="2:14">
      <c r="B29" s="391"/>
      <c r="C29" s="391"/>
      <c r="D29" s="391"/>
      <c r="E29" s="391"/>
      <c r="F29" s="391"/>
      <c r="G29" s="391"/>
      <c r="H29" s="391"/>
      <c r="I29" s="391"/>
      <c r="J29" s="391"/>
      <c r="K29" s="391"/>
      <c r="L29" s="391"/>
      <c r="M29" s="391"/>
      <c r="N29" s="391"/>
    </row>
    <row r="30" spans="2:14">
      <c r="B30" s="391"/>
      <c r="C30" s="391"/>
      <c r="D30" s="391"/>
      <c r="E30" s="391"/>
      <c r="F30" s="391"/>
      <c r="G30" s="391"/>
      <c r="H30" s="391"/>
      <c r="I30" s="391"/>
      <c r="J30" s="391"/>
      <c r="K30" s="391"/>
      <c r="L30" s="391"/>
      <c r="M30" s="391"/>
      <c r="N30" s="391"/>
    </row>
    <row r="31" spans="2:14">
      <c r="B31" s="391"/>
      <c r="C31" s="391"/>
      <c r="D31" s="391"/>
      <c r="E31" s="391"/>
      <c r="F31" s="391"/>
      <c r="G31" s="391"/>
      <c r="H31" s="391"/>
      <c r="I31" s="391"/>
      <c r="J31" s="391"/>
      <c r="K31" s="391"/>
      <c r="L31" s="391"/>
      <c r="M31" s="391"/>
      <c r="N31" s="391"/>
    </row>
    <row r="32" spans="2:14">
      <c r="B32" s="391"/>
      <c r="C32" s="391"/>
      <c r="D32" s="391"/>
      <c r="E32" s="391"/>
      <c r="F32" s="391"/>
      <c r="G32" s="391"/>
      <c r="H32" s="391"/>
      <c r="I32" s="391"/>
      <c r="J32" s="391"/>
      <c r="K32" s="391"/>
      <c r="L32" s="391"/>
      <c r="M32" s="391"/>
      <c r="N32" s="391"/>
    </row>
    <row r="33" spans="2:14">
      <c r="B33" s="391"/>
      <c r="C33" s="391"/>
      <c r="D33" s="391"/>
      <c r="E33" s="391"/>
      <c r="F33" s="391"/>
      <c r="G33" s="391"/>
      <c r="H33" s="391"/>
      <c r="I33" s="391"/>
      <c r="J33" s="391"/>
      <c r="K33" s="391"/>
      <c r="L33" s="391"/>
      <c r="M33" s="391"/>
      <c r="N33" s="391"/>
    </row>
    <row r="34" spans="2:14">
      <c r="B34" s="391"/>
      <c r="C34" s="391"/>
      <c r="D34" s="391"/>
      <c r="E34" s="391"/>
      <c r="F34" s="391"/>
      <c r="G34" s="391"/>
      <c r="H34" s="391"/>
      <c r="I34" s="391"/>
      <c r="J34" s="391"/>
      <c r="K34" s="391"/>
      <c r="L34" s="391"/>
      <c r="M34" s="391"/>
      <c r="N34" s="391"/>
    </row>
    <row r="35" spans="2:14">
      <c r="B35" s="391"/>
      <c r="C35" s="391"/>
      <c r="D35" s="391"/>
      <c r="E35" s="391"/>
      <c r="F35" s="391"/>
      <c r="G35" s="391"/>
      <c r="H35" s="391"/>
      <c r="I35" s="391"/>
      <c r="J35" s="391"/>
      <c r="K35" s="391"/>
      <c r="L35" s="391"/>
      <c r="M35" s="391"/>
      <c r="N35" s="391"/>
    </row>
    <row r="36" spans="2:14">
      <c r="B36" s="391"/>
      <c r="C36" s="391"/>
      <c r="D36" s="391"/>
      <c r="E36" s="391"/>
      <c r="F36" s="391"/>
      <c r="G36" s="391"/>
      <c r="H36" s="391"/>
      <c r="I36" s="391"/>
      <c r="J36" s="391"/>
      <c r="K36" s="391"/>
      <c r="L36" s="391"/>
      <c r="M36" s="391"/>
      <c r="N36" s="391"/>
    </row>
    <row r="37" spans="2:14">
      <c r="B37" s="391"/>
      <c r="C37" s="391"/>
      <c r="D37" s="391"/>
      <c r="E37" s="391"/>
      <c r="F37" s="391"/>
      <c r="G37" s="391"/>
      <c r="H37" s="391"/>
      <c r="I37" s="391"/>
      <c r="J37" s="391"/>
      <c r="K37" s="391"/>
      <c r="L37" s="391"/>
      <c r="M37" s="391"/>
      <c r="N37" s="391"/>
    </row>
    <row r="38" spans="2:14">
      <c r="B38" s="391"/>
      <c r="C38" s="391"/>
      <c r="D38" s="391"/>
      <c r="E38" s="391"/>
      <c r="F38" s="391"/>
      <c r="G38" s="391"/>
      <c r="H38" s="391"/>
      <c r="I38" s="391"/>
      <c r="J38" s="391"/>
      <c r="K38" s="391"/>
      <c r="L38" s="391"/>
      <c r="M38" s="391"/>
      <c r="N38" s="391"/>
    </row>
    <row r="39" spans="2:14">
      <c r="B39" s="391"/>
      <c r="C39" s="391"/>
      <c r="D39" s="391"/>
      <c r="E39" s="391"/>
      <c r="F39" s="391"/>
      <c r="G39" s="391"/>
      <c r="H39" s="391"/>
      <c r="I39" s="391"/>
      <c r="J39" s="391"/>
      <c r="K39" s="391"/>
      <c r="L39" s="391"/>
      <c r="M39" s="391"/>
      <c r="N39" s="391"/>
    </row>
    <row r="40" spans="2:14">
      <c r="B40" s="391"/>
      <c r="C40" s="391"/>
      <c r="D40" s="391"/>
      <c r="E40" s="391"/>
      <c r="F40" s="391"/>
      <c r="G40" s="391"/>
      <c r="H40" s="391"/>
      <c r="I40" s="391"/>
      <c r="J40" s="391"/>
      <c r="K40" s="391"/>
      <c r="L40" s="391"/>
      <c r="M40" s="391"/>
      <c r="N40" s="391"/>
    </row>
    <row r="41" spans="2:14">
      <c r="B41" s="391"/>
      <c r="C41" s="391"/>
      <c r="D41" s="391"/>
      <c r="E41" s="391"/>
      <c r="F41" s="391"/>
      <c r="G41" s="391"/>
      <c r="H41" s="391"/>
      <c r="I41" s="391"/>
      <c r="J41" s="391"/>
      <c r="K41" s="391"/>
      <c r="L41" s="391"/>
      <c r="M41" s="391"/>
      <c r="N41" s="391"/>
    </row>
    <row r="42" spans="2:14">
      <c r="B42" s="391"/>
      <c r="C42" s="391"/>
      <c r="D42" s="391"/>
      <c r="E42" s="391"/>
      <c r="F42" s="391"/>
      <c r="G42" s="391"/>
      <c r="H42" s="391"/>
      <c r="I42" s="391"/>
      <c r="J42" s="391"/>
      <c r="K42" s="391"/>
      <c r="L42" s="391"/>
      <c r="M42" s="391"/>
      <c r="N42" s="391"/>
    </row>
    <row r="43" spans="2:14">
      <c r="B43" s="391"/>
      <c r="C43" s="391"/>
      <c r="D43" s="391"/>
      <c r="E43" s="391"/>
      <c r="F43" s="391"/>
      <c r="G43" s="391"/>
      <c r="H43" s="391"/>
      <c r="I43" s="391"/>
      <c r="J43" s="391"/>
      <c r="K43" s="391"/>
      <c r="L43" s="391"/>
      <c r="M43" s="391"/>
      <c r="N43" s="391"/>
    </row>
    <row r="44" spans="2:14">
      <c r="B44" s="391"/>
      <c r="C44" s="391"/>
      <c r="D44" s="391"/>
      <c r="E44" s="391"/>
      <c r="F44" s="391"/>
      <c r="G44" s="391"/>
      <c r="H44" s="391"/>
      <c r="I44" s="391"/>
      <c r="J44" s="391"/>
      <c r="K44" s="391"/>
      <c r="L44" s="391"/>
      <c r="M44" s="391"/>
      <c r="N44" s="391"/>
    </row>
    <row r="45" spans="2:14">
      <c r="B45" s="391"/>
      <c r="C45" s="391"/>
      <c r="D45" s="391"/>
      <c r="E45" s="391"/>
      <c r="F45" s="391"/>
      <c r="G45" s="391"/>
      <c r="H45" s="391"/>
      <c r="I45" s="391"/>
      <c r="J45" s="391"/>
      <c r="K45" s="391"/>
      <c r="L45" s="391"/>
      <c r="M45" s="391"/>
      <c r="N45" s="391"/>
    </row>
    <row r="46" spans="2:14">
      <c r="B46" s="391"/>
      <c r="C46" s="391"/>
      <c r="D46" s="391"/>
      <c r="E46" s="391"/>
      <c r="F46" s="391"/>
      <c r="G46" s="391"/>
      <c r="H46" s="391"/>
      <c r="I46" s="391"/>
      <c r="J46" s="391"/>
      <c r="K46" s="391"/>
      <c r="L46" s="391"/>
      <c r="M46" s="391"/>
      <c r="N46" s="391"/>
    </row>
    <row r="47" spans="2:14">
      <c r="B47" s="391"/>
      <c r="C47" s="391"/>
      <c r="D47" s="391"/>
      <c r="E47" s="391"/>
      <c r="F47" s="391"/>
      <c r="G47" s="391"/>
      <c r="H47" s="391"/>
      <c r="I47" s="391"/>
      <c r="J47" s="391"/>
      <c r="K47" s="391"/>
      <c r="L47" s="391"/>
      <c r="M47" s="391"/>
      <c r="N47" s="391"/>
    </row>
    <row r="48" spans="2:14">
      <c r="B48" s="391"/>
      <c r="C48" s="391"/>
      <c r="D48" s="391"/>
      <c r="E48" s="391"/>
      <c r="F48" s="391"/>
      <c r="G48" s="391"/>
      <c r="H48" s="391"/>
      <c r="I48" s="391"/>
      <c r="J48" s="391"/>
      <c r="K48" s="391"/>
      <c r="L48" s="391"/>
      <c r="M48" s="391"/>
      <c r="N48" s="391"/>
    </row>
    <row r="49" spans="2:14">
      <c r="B49" s="391"/>
      <c r="C49" s="391"/>
      <c r="D49" s="391"/>
      <c r="E49" s="391"/>
      <c r="F49" s="391"/>
      <c r="G49" s="391"/>
      <c r="H49" s="391"/>
      <c r="I49" s="391"/>
      <c r="J49" s="391"/>
      <c r="K49" s="391"/>
      <c r="L49" s="391"/>
      <c r="M49" s="391"/>
      <c r="N49" s="391"/>
    </row>
    <row r="50" spans="2:14">
      <c r="B50" s="391"/>
      <c r="C50" s="391"/>
      <c r="D50" s="391"/>
      <c r="E50" s="391"/>
      <c r="F50" s="391"/>
      <c r="G50" s="391"/>
      <c r="H50" s="391"/>
      <c r="I50" s="391"/>
      <c r="J50" s="391"/>
      <c r="K50" s="391"/>
      <c r="L50" s="391"/>
      <c r="M50" s="391"/>
      <c r="N50" s="391"/>
    </row>
    <row r="51" spans="2:14">
      <c r="B51" s="391"/>
      <c r="C51" s="391"/>
      <c r="D51" s="391"/>
      <c r="E51" s="391"/>
      <c r="F51" s="391"/>
      <c r="G51" s="391"/>
      <c r="H51" s="391"/>
      <c r="I51" s="391"/>
      <c r="J51" s="391"/>
      <c r="K51" s="391"/>
      <c r="L51" s="391"/>
      <c r="M51" s="391"/>
      <c r="N51" s="391"/>
    </row>
    <row r="52" spans="2:14">
      <c r="B52" s="391"/>
      <c r="C52" s="391"/>
      <c r="D52" s="391"/>
      <c r="E52" s="391"/>
      <c r="F52" s="391"/>
      <c r="G52" s="391"/>
      <c r="H52" s="391"/>
      <c r="I52" s="391"/>
      <c r="J52" s="391"/>
      <c r="K52" s="391"/>
      <c r="L52" s="391"/>
      <c r="M52" s="391"/>
      <c r="N52" s="391"/>
    </row>
    <row r="53" spans="2:14">
      <c r="B53" s="391"/>
      <c r="C53" s="391"/>
      <c r="D53" s="391"/>
      <c r="E53" s="391"/>
      <c r="F53" s="391"/>
      <c r="G53" s="391"/>
      <c r="H53" s="391"/>
      <c r="I53" s="391"/>
      <c r="J53" s="391"/>
      <c r="K53" s="391"/>
      <c r="L53" s="391"/>
      <c r="M53" s="391"/>
      <c r="N53" s="391"/>
    </row>
    <row r="54" spans="2:14">
      <c r="B54" s="391"/>
      <c r="C54" s="391"/>
      <c r="D54" s="391"/>
      <c r="E54" s="391"/>
      <c r="F54" s="391"/>
      <c r="G54" s="391"/>
      <c r="H54" s="391"/>
      <c r="I54" s="391"/>
      <c r="J54" s="391"/>
      <c r="K54" s="391"/>
      <c r="L54" s="391"/>
      <c r="M54" s="391"/>
      <c r="N54" s="391"/>
    </row>
    <row r="55" spans="2:14">
      <c r="B55" s="391"/>
      <c r="C55" s="391"/>
      <c r="D55" s="391"/>
      <c r="E55" s="391"/>
      <c r="F55" s="391"/>
      <c r="G55" s="391"/>
      <c r="H55" s="391"/>
      <c r="I55" s="391"/>
      <c r="J55" s="391"/>
      <c r="K55" s="391"/>
      <c r="L55" s="391"/>
      <c r="M55" s="391"/>
      <c r="N55" s="391"/>
    </row>
    <row r="56" spans="2:14">
      <c r="B56" s="391"/>
      <c r="C56" s="391"/>
      <c r="D56" s="391"/>
      <c r="E56" s="391"/>
      <c r="F56" s="391"/>
      <c r="G56" s="391"/>
      <c r="H56" s="391"/>
      <c r="I56" s="391"/>
      <c r="J56" s="391"/>
      <c r="K56" s="391"/>
      <c r="L56" s="391"/>
      <c r="M56" s="391"/>
      <c r="N56" s="391"/>
    </row>
    <row r="57" spans="2:14">
      <c r="B57" s="391"/>
      <c r="C57" s="391"/>
      <c r="D57" s="391"/>
      <c r="E57" s="391"/>
      <c r="F57" s="391"/>
      <c r="G57" s="391"/>
      <c r="H57" s="391"/>
      <c r="I57" s="391"/>
      <c r="J57" s="391"/>
      <c r="K57" s="391"/>
      <c r="L57" s="391"/>
      <c r="M57" s="391"/>
      <c r="N57" s="391"/>
    </row>
    <row r="58" spans="2:14">
      <c r="B58" s="391"/>
      <c r="C58" s="391"/>
      <c r="D58" s="391"/>
      <c r="E58" s="391"/>
      <c r="F58" s="391"/>
      <c r="G58" s="391"/>
      <c r="H58" s="391"/>
      <c r="I58" s="391"/>
      <c r="J58" s="391"/>
      <c r="K58" s="391"/>
      <c r="L58" s="391"/>
      <c r="M58" s="391"/>
      <c r="N58" s="391"/>
    </row>
    <row r="59" spans="2:14">
      <c r="B59" s="391"/>
      <c r="C59" s="391"/>
      <c r="D59" s="391"/>
      <c r="E59" s="391"/>
      <c r="F59" s="391"/>
      <c r="G59" s="391"/>
      <c r="H59" s="391"/>
      <c r="I59" s="391"/>
      <c r="J59" s="391"/>
      <c r="K59" s="391"/>
      <c r="L59" s="391"/>
      <c r="M59" s="391"/>
      <c r="N59" s="391"/>
    </row>
    <row r="60" spans="2:14">
      <c r="B60" s="391"/>
      <c r="C60" s="391"/>
      <c r="D60" s="391"/>
      <c r="E60" s="391"/>
      <c r="F60" s="391"/>
      <c r="G60" s="391"/>
      <c r="H60" s="391"/>
      <c r="I60" s="391"/>
      <c r="J60" s="391"/>
      <c r="K60" s="391"/>
      <c r="L60" s="391"/>
      <c r="M60" s="391"/>
      <c r="N60" s="391"/>
    </row>
  </sheetData>
  <mergeCells count="7">
    <mergeCell ref="B13:M13"/>
    <mergeCell ref="G4:H4"/>
    <mergeCell ref="J4:M4"/>
    <mergeCell ref="B9:M9"/>
    <mergeCell ref="B10:L10"/>
    <mergeCell ref="B11:M11"/>
    <mergeCell ref="B12:M12"/>
  </mergeCells>
  <dataValidations count="1">
    <dataValidation type="list" allowBlank="1" showInputMessage="1" showErrorMessage="1" sqref="I5:I6" xr:uid="{772683B6-9519-4696-A43C-62386428BA01}">
      <formula1>ia_in_considerare_incertitudinea_de_masurare__WIM</formula1>
    </dataValidation>
  </dataValidations>
  <hyperlinks>
    <hyperlink ref="B2" location="Cuprins!A1" display="Cuprins!A1" xr:uid="{C6BACF35-AF90-4D5D-ADA1-523A5FA7D82D}"/>
  </hyperlinks>
  <pageMargins left="0.25" right="0.25" top="0.75" bottom="0.90625000000000011" header="0.30000000000000004" footer="0.30000000000000004"/>
  <pageSetup paperSize="9" scale="75" fitToWidth="0" fitToHeight="0" orientation="landscape" r:id="rId1"/>
  <headerFooter>
    <oddHeader>&amp;L&amp;"-,Bold"Chimie si radioactivitate&amp;C&amp;"-,Bold"Matricea de corespondență a regulilor de decizie aplicate 
pentru încercările efectate de către IISPV</oddHeader>
    <oddFooter>&amp;L&amp;8Rez. = Rezultat analiza
"&lt;" = mai mic
"&gt;" = mai mare
"≥" = mai mare s-au egal
"≤" = mai mic sau egal&amp;CCod F4-PG13                                                     Ed I Rev 01 / Data 08.03.2021   &amp;RPag.&amp;P din &amp;N</oddFooter>
  </headerFooter>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E79838-2D6C-472C-AF37-D7E18B415EF9}">
  <dimension ref="A1:N62"/>
  <sheetViews>
    <sheetView view="pageLayout" zoomScaleNormal="100" workbookViewId="0">
      <selection activeCell="G8" sqref="G8"/>
    </sheetView>
  </sheetViews>
  <sheetFormatPr defaultRowHeight="15"/>
  <cols>
    <col min="1" max="1" width="27.42578125" style="26" customWidth="1"/>
    <col min="2" max="2" width="14.28515625" style="26" customWidth="1"/>
    <col min="3" max="3" width="17.85546875" style="26" customWidth="1"/>
    <col min="4" max="4" width="12.7109375" style="26" customWidth="1"/>
    <col min="5" max="5" width="11.42578125" style="26" customWidth="1"/>
    <col min="6" max="6" width="4.140625" style="26" customWidth="1"/>
    <col min="7" max="7" width="10.140625" style="26" customWidth="1"/>
    <col min="8" max="8" width="2.85546875" style="26" customWidth="1"/>
    <col min="9" max="9" width="13.85546875" style="26" customWidth="1"/>
    <col min="10" max="10" width="14.7109375" style="26" customWidth="1"/>
    <col min="11" max="11" width="13.85546875" style="26" customWidth="1"/>
    <col min="12" max="12" width="18" style="26" customWidth="1"/>
    <col min="13" max="13" width="8.85546875" style="26" customWidth="1"/>
    <col min="14" max="14" width="8.7109375" style="26" customWidth="1"/>
    <col min="15" max="15" width="25.5703125" style="26" customWidth="1"/>
    <col min="16" max="16" width="14.7109375" style="26" customWidth="1"/>
    <col min="17" max="17" width="9.140625" style="26" customWidth="1"/>
    <col min="18" max="16384" width="9.140625" style="26"/>
  </cols>
  <sheetData>
    <row r="1" spans="1:14">
      <c r="A1" s="26" t="s">
        <v>906</v>
      </c>
      <c r="I1" s="27" t="s">
        <v>109</v>
      </c>
      <c r="J1" s="28"/>
      <c r="K1" s="28" t="s">
        <v>110</v>
      </c>
      <c r="L1" s="28" t="s">
        <v>860</v>
      </c>
    </row>
    <row r="2" spans="1:14" ht="15.75" thickBot="1">
      <c r="A2" s="26" t="s">
        <v>112</v>
      </c>
      <c r="B2" s="29" t="s">
        <v>113</v>
      </c>
      <c r="I2" s="30" t="s">
        <v>114</v>
      </c>
      <c r="J2" s="31"/>
      <c r="K2" s="32" t="s">
        <v>115</v>
      </c>
      <c r="L2" s="30"/>
    </row>
    <row r="3" spans="1:14" ht="15.75" thickBot="1">
      <c r="A3" s="33" t="s">
        <v>116</v>
      </c>
      <c r="B3" s="34"/>
      <c r="C3" s="35" t="s">
        <v>117</v>
      </c>
      <c r="D3" s="35"/>
      <c r="E3" s="36"/>
      <c r="F3" s="37"/>
      <c r="G3" s="38"/>
      <c r="H3" s="39"/>
      <c r="I3" s="40" t="s">
        <v>118</v>
      </c>
      <c r="J3" s="39"/>
      <c r="K3" s="39"/>
      <c r="L3" s="39"/>
      <c r="M3" s="39"/>
      <c r="N3" s="41"/>
    </row>
    <row r="4" spans="1:14" ht="63.75" customHeight="1" thickBot="1">
      <c r="A4" s="396" t="s">
        <v>2</v>
      </c>
      <c r="B4" s="396" t="s">
        <v>119</v>
      </c>
      <c r="C4" s="42" t="s">
        <v>120</v>
      </c>
      <c r="D4" s="43" t="s">
        <v>121</v>
      </c>
      <c r="E4" s="43" t="s">
        <v>122</v>
      </c>
      <c r="F4" s="44" t="s">
        <v>123</v>
      </c>
      <c r="G4" s="402" t="s">
        <v>124</v>
      </c>
      <c r="H4" s="402"/>
      <c r="I4" s="396" t="s">
        <v>125</v>
      </c>
      <c r="J4" s="403" t="s">
        <v>126</v>
      </c>
      <c r="K4" s="403"/>
      <c r="L4" s="403"/>
      <c r="M4" s="403"/>
      <c r="N4" s="45" t="s">
        <v>127</v>
      </c>
    </row>
    <row r="5" spans="1:14" ht="63.75" customHeight="1" thickBot="1">
      <c r="A5" s="23" t="s">
        <v>907</v>
      </c>
      <c r="B5" s="22" t="s">
        <v>908</v>
      </c>
      <c r="C5" s="47" t="s">
        <v>909</v>
      </c>
      <c r="D5" s="22" t="s">
        <v>908</v>
      </c>
      <c r="E5" s="58">
        <v>1</v>
      </c>
      <c r="F5" s="72" t="s">
        <v>910</v>
      </c>
      <c r="G5" s="14">
        <v>34</v>
      </c>
      <c r="H5" s="45" t="s">
        <v>133</v>
      </c>
      <c r="I5" s="45" t="s">
        <v>134</v>
      </c>
      <c r="J5" s="46" t="str">
        <f>"Rez.≤"&amp;ROUND(E5-(E5)*(G5/100),2)&amp;F5 &amp;" = Indeplineste cerintele specificate"</f>
        <v>Rez.≤0,66g/kg = Indeplineste cerintele specificate</v>
      </c>
      <c r="K5" s="46" t="str">
        <f>"Rez.&gt;"&amp;ROUND(E5+(E5)*(G5/100),2)&amp;F5&amp;" = Nu indeplineste cerintele specificate"</f>
        <v>Rez.&gt;1,34g/kg = Nu indeplineste cerintele specificate</v>
      </c>
      <c r="L5" s="46" t="str">
        <f>ROUND((E5-(E5)*(G5/100)),2)&amp;F5&amp; " &lt; Rez. ≤ "&amp;ROUND(E5+(E5)*(G5/100),2)&amp;F5&amp;" = prezinta risc de neindeplinire cerinte specificate"</f>
        <v>0,66g/kg &lt; Rez. ≤ 1,34g/kg = prezinta risc de neindeplinire cerinte specificate</v>
      </c>
      <c r="M5" s="45" t="str">
        <f>IF(C5="Nu exista","Neaplicabil ptr. ca nu exista limita de specificatie","x")</f>
        <v>x</v>
      </c>
      <c r="N5" s="45"/>
    </row>
    <row r="6" spans="1:14" ht="64.5" customHeight="1" thickBot="1">
      <c r="A6" s="23" t="s">
        <v>907</v>
      </c>
      <c r="B6" s="22" t="s">
        <v>908</v>
      </c>
      <c r="C6" s="47" t="s">
        <v>909</v>
      </c>
      <c r="D6" s="22" t="s">
        <v>911</v>
      </c>
      <c r="E6" s="58">
        <v>1</v>
      </c>
      <c r="F6" s="72" t="s">
        <v>910</v>
      </c>
      <c r="G6" s="14">
        <v>33</v>
      </c>
      <c r="H6" s="45" t="s">
        <v>133</v>
      </c>
      <c r="I6" s="45" t="s">
        <v>134</v>
      </c>
      <c r="J6" s="46" t="str">
        <f>"Rez.≤"&amp;ROUND(E6-(E6)*(G6/100),2)&amp;F6 &amp;" = Indeplineste cerintele specificate"</f>
        <v>Rez.≤0,67g/kg = Indeplineste cerintele specificate</v>
      </c>
      <c r="K6" s="46" t="str">
        <f>"Rez.&gt;"&amp;ROUND(E6+(E6)*(G6/100),2)&amp;F6&amp;" = Nu indeplineste cerintele specificate"</f>
        <v>Rez.&gt;1,33g/kg = Nu indeplineste cerintele specificate</v>
      </c>
      <c r="L6" s="46" t="str">
        <f>ROUND((E6-(E6)*(G6/100)),2)&amp;F6&amp; " &lt; Rez. ≤ "&amp;ROUND(E6+(E6)*(G6/100),2)&amp;F6&amp;" = prezinta risc de neindeplinire cerinte specificate"</f>
        <v>0,67g/kg &lt; Rez. ≤ 1,33g/kg = prezinta risc de neindeplinire cerinte specificate</v>
      </c>
      <c r="M6" s="45" t="str">
        <f>IF(C6="Nu exista","Neaplicabil ptr. ca nu exista limita de specificatie","x")</f>
        <v>x</v>
      </c>
      <c r="N6" s="45"/>
    </row>
    <row r="7" spans="1:14" ht="64.5" customHeight="1" thickBot="1">
      <c r="A7" s="23" t="s">
        <v>912</v>
      </c>
      <c r="B7" s="22" t="s">
        <v>908</v>
      </c>
      <c r="C7" s="47" t="s">
        <v>909</v>
      </c>
      <c r="D7" s="22" t="s">
        <v>908</v>
      </c>
      <c r="E7" s="58">
        <v>10</v>
      </c>
      <c r="F7" s="72" t="s">
        <v>734</v>
      </c>
      <c r="G7" s="14">
        <v>29</v>
      </c>
      <c r="H7" s="45" t="s">
        <v>133</v>
      </c>
      <c r="I7" s="45" t="s">
        <v>134</v>
      </c>
      <c r="J7" s="46" t="str">
        <f>"Rez.≤"&amp;ROUND(E7-(E7)*(G7/100),2)&amp;F7 &amp;" = Indeplineste cerintele specificate"</f>
        <v>Rez.≤7,1mg/kg = Indeplineste cerintele specificate</v>
      </c>
      <c r="K7" s="46" t="str">
        <f>"Rez.&gt;"&amp;ROUND(E7+(E7)*(G7/100),2)&amp;F7&amp;" = Nu indeplineste cerintele specificate"</f>
        <v>Rez.&gt;12,9mg/kg = Nu indeplineste cerintele specificate</v>
      </c>
      <c r="L7" s="46" t="str">
        <f>ROUND((E7-(E7)*(G7/100)),2)&amp;F7&amp; " &lt; Rez. ≤ "&amp;ROUND(E7+(E7)*(G7/100),2)&amp;F7&amp;" = prezinta risc de neindeplinire cerinte specificate"</f>
        <v>7,1mg/kg &lt; Rez. ≤ 12,9mg/kg = prezinta risc de neindeplinire cerinte specificate</v>
      </c>
      <c r="M7" s="45" t="str">
        <f>IF(C7="Nu exista","Neaplicabil ptr. ca nu exista limita de specificatie","x")</f>
        <v>x</v>
      </c>
      <c r="N7" s="45"/>
    </row>
    <row r="8" spans="1:14" ht="63" customHeight="1" thickBot="1">
      <c r="A8" s="23" t="s">
        <v>912</v>
      </c>
      <c r="B8" s="22" t="s">
        <v>908</v>
      </c>
      <c r="C8" s="47" t="s">
        <v>909</v>
      </c>
      <c r="D8" s="22" t="s">
        <v>911</v>
      </c>
      <c r="E8" s="58">
        <v>10</v>
      </c>
      <c r="F8" s="72" t="s">
        <v>734</v>
      </c>
      <c r="G8" s="14">
        <v>27</v>
      </c>
      <c r="H8" s="45" t="s">
        <v>133</v>
      </c>
      <c r="I8" s="45" t="s">
        <v>134</v>
      </c>
      <c r="J8" s="46" t="str">
        <f>"Rez.≤"&amp;ROUND(E8-(E8)*(G8/100),2)&amp;F8 &amp;" = Indeplineste cerintele specificate"</f>
        <v>Rez.≤7,3mg/kg = Indeplineste cerintele specificate</v>
      </c>
      <c r="K8" s="46" t="str">
        <f>"Rez.&gt;"&amp;ROUND(E8+(E8)*(G8/100),2)&amp;F8&amp;" = Nu indeplineste cerintele specificate"</f>
        <v>Rez.&gt;12,7mg/kg = Nu indeplineste cerintele specificate</v>
      </c>
      <c r="L8" s="46" t="str">
        <f>ROUND((E8-(E8)*(G8/100)),2)&amp;F8&amp; " &lt; Rez. ≤ "&amp;ROUND(E8+(E8)*(G8/100),2)&amp;F8&amp;" = prezinta risc de neindeplinire cerinte specificate"</f>
        <v>7,3mg/kg &lt; Rez. ≤ 12,7mg/kg = prezinta risc de neindeplinire cerinte specificate</v>
      </c>
      <c r="M8" s="45" t="str">
        <f>IF(C8="Nu exista","Neaplicabil ptr. ca nu exista limita de specificatie","x")</f>
        <v>x</v>
      </c>
      <c r="N8" s="45"/>
    </row>
    <row r="9" spans="1:14" ht="15.75" thickBot="1">
      <c r="A9" s="391"/>
      <c r="B9" s="391"/>
      <c r="C9" s="391"/>
      <c r="D9" s="391"/>
      <c r="E9" s="391"/>
      <c r="F9" s="391"/>
      <c r="G9" s="391"/>
      <c r="H9" s="391"/>
      <c r="I9" s="391"/>
      <c r="J9" s="391"/>
      <c r="K9" s="391"/>
      <c r="L9" s="391"/>
      <c r="M9" s="391"/>
      <c r="N9" s="391"/>
    </row>
    <row r="10" spans="1:14" ht="15.75" thickBot="1">
      <c r="A10" s="14" t="s">
        <v>144</v>
      </c>
    </row>
    <row r="11" spans="1:14" ht="15.75" customHeight="1" thickBot="1">
      <c r="A11" s="56" t="s">
        <v>145</v>
      </c>
      <c r="B11" s="404" t="s">
        <v>146</v>
      </c>
      <c r="C11" s="404"/>
      <c r="D11" s="404"/>
      <c r="E11" s="404"/>
      <c r="F11" s="404"/>
      <c r="G11" s="404"/>
      <c r="H11" s="404"/>
      <c r="I11" s="404"/>
      <c r="J11" s="404"/>
      <c r="K11" s="404"/>
      <c r="L11" s="404"/>
      <c r="M11" s="404"/>
    </row>
    <row r="12" spans="1:14" ht="15.75" thickBot="1">
      <c r="A12" s="56" t="s">
        <v>147</v>
      </c>
      <c r="B12" s="427" t="s">
        <v>845</v>
      </c>
      <c r="C12" s="427"/>
      <c r="D12" s="427"/>
      <c r="E12" s="427"/>
      <c r="F12" s="427"/>
      <c r="G12" s="427"/>
      <c r="H12" s="427"/>
      <c r="I12" s="427"/>
      <c r="J12" s="427"/>
      <c r="K12" s="427"/>
      <c r="L12" s="427"/>
      <c r="M12" s="398"/>
    </row>
    <row r="13" spans="1:14" ht="15.75" customHeight="1" thickBot="1">
      <c r="A13" s="14" t="s">
        <v>913</v>
      </c>
      <c r="B13" s="404" t="s">
        <v>150</v>
      </c>
      <c r="C13" s="404"/>
      <c r="D13" s="404"/>
      <c r="E13" s="401"/>
      <c r="F13" s="401"/>
      <c r="G13" s="401"/>
      <c r="H13" s="401"/>
      <c r="I13" s="401"/>
      <c r="J13" s="401"/>
      <c r="K13" s="433"/>
      <c r="L13" s="433"/>
      <c r="M13" s="433"/>
    </row>
    <row r="14" spans="1:14" ht="15.75" thickBot="1">
      <c r="A14" s="14"/>
      <c r="B14" s="401"/>
      <c r="C14" s="401"/>
      <c r="D14" s="401"/>
      <c r="E14" s="401"/>
      <c r="F14" s="401"/>
      <c r="G14" s="401"/>
      <c r="H14" s="401"/>
      <c r="I14" s="401"/>
      <c r="J14" s="401"/>
      <c r="K14" s="401"/>
      <c r="L14" s="401"/>
      <c r="M14" s="401"/>
    </row>
    <row r="15" spans="1:14" ht="15.75" thickBot="1">
      <c r="A15" s="14"/>
      <c r="B15" s="401"/>
      <c r="C15" s="401"/>
      <c r="D15" s="401"/>
      <c r="E15" s="401"/>
      <c r="F15" s="401"/>
      <c r="G15" s="401"/>
      <c r="H15" s="401"/>
      <c r="I15" s="401"/>
      <c r="J15" s="401"/>
      <c r="K15" s="401"/>
      <c r="L15" s="401"/>
      <c r="M15" s="401"/>
    </row>
    <row r="16" spans="1:14">
      <c r="A16" s="391"/>
      <c r="B16" s="391"/>
      <c r="C16" s="391"/>
      <c r="D16" s="391"/>
      <c r="E16" s="391"/>
      <c r="F16" s="391"/>
      <c r="G16" s="391"/>
      <c r="H16" s="391"/>
      <c r="I16" s="391"/>
      <c r="J16" s="391"/>
      <c r="K16" s="391"/>
      <c r="L16" s="391"/>
      <c r="M16" s="391"/>
      <c r="N16" s="391"/>
    </row>
    <row r="17" spans="2:14">
      <c r="B17" s="391"/>
      <c r="C17" s="391"/>
      <c r="D17" s="391"/>
      <c r="E17" s="391"/>
      <c r="F17" s="391"/>
      <c r="G17" s="391"/>
      <c r="H17" s="391"/>
      <c r="I17" s="391"/>
      <c r="J17" s="391"/>
      <c r="K17" s="391"/>
      <c r="L17" s="391"/>
      <c r="M17" s="391"/>
      <c r="N17" s="391"/>
    </row>
    <row r="18" spans="2:14">
      <c r="B18" s="391"/>
      <c r="C18" s="391"/>
      <c r="D18" s="391"/>
      <c r="E18" s="391"/>
      <c r="F18" s="391"/>
      <c r="G18" s="391"/>
      <c r="H18" s="391"/>
      <c r="I18" s="391"/>
      <c r="J18" s="391"/>
      <c r="K18" s="391"/>
      <c r="L18" s="391"/>
      <c r="M18" s="391"/>
      <c r="N18" s="391"/>
    </row>
    <row r="19" spans="2:14">
      <c r="B19" s="391"/>
      <c r="C19" s="391"/>
      <c r="D19" s="391"/>
      <c r="E19" s="391"/>
      <c r="F19" s="391"/>
      <c r="G19" s="391"/>
      <c r="H19" s="391"/>
      <c r="I19" s="391"/>
      <c r="J19" s="391"/>
      <c r="K19" s="391"/>
      <c r="L19" s="391"/>
      <c r="M19" s="391"/>
      <c r="N19" s="391"/>
    </row>
    <row r="20" spans="2:14">
      <c r="B20" s="391"/>
      <c r="C20" s="391"/>
      <c r="D20" s="391"/>
      <c r="E20" s="391"/>
      <c r="F20" s="391"/>
      <c r="G20" s="391"/>
      <c r="H20" s="391"/>
      <c r="I20" s="391"/>
      <c r="J20" s="391"/>
      <c r="K20" s="391"/>
      <c r="L20" s="391"/>
      <c r="M20" s="391"/>
      <c r="N20" s="391"/>
    </row>
    <row r="21" spans="2:14">
      <c r="B21" s="391"/>
      <c r="C21" s="391"/>
      <c r="D21" s="391"/>
      <c r="E21" s="391"/>
      <c r="F21" s="391"/>
      <c r="G21" s="391"/>
      <c r="H21" s="391"/>
      <c r="I21" s="391"/>
      <c r="J21" s="391"/>
      <c r="K21" s="391"/>
      <c r="L21" s="391"/>
      <c r="M21" s="391"/>
      <c r="N21" s="391"/>
    </row>
    <row r="22" spans="2:14">
      <c r="B22" s="391"/>
      <c r="C22" s="391"/>
      <c r="D22" s="391"/>
      <c r="E22" s="391"/>
      <c r="F22" s="391"/>
      <c r="G22" s="391"/>
      <c r="H22" s="391"/>
      <c r="I22" s="391"/>
      <c r="J22" s="391"/>
      <c r="K22" s="391"/>
      <c r="L22" s="391"/>
      <c r="M22" s="391"/>
      <c r="N22" s="391"/>
    </row>
    <row r="23" spans="2:14">
      <c r="B23" s="391"/>
      <c r="C23" s="391"/>
      <c r="D23" s="391"/>
      <c r="E23" s="391"/>
      <c r="F23" s="391"/>
      <c r="G23" s="391"/>
      <c r="H23" s="391"/>
      <c r="I23" s="391"/>
      <c r="J23" s="391"/>
      <c r="K23" s="391"/>
      <c r="L23" s="391"/>
      <c r="M23" s="391"/>
      <c r="N23" s="391"/>
    </row>
    <row r="24" spans="2:14">
      <c r="B24" s="391"/>
      <c r="C24" s="391"/>
      <c r="D24" s="391"/>
      <c r="E24" s="391"/>
      <c r="F24" s="391"/>
      <c r="G24" s="391"/>
      <c r="H24" s="391"/>
      <c r="I24" s="391"/>
      <c r="J24" s="391"/>
      <c r="K24" s="391"/>
      <c r="L24" s="391"/>
      <c r="M24" s="391"/>
      <c r="N24" s="391"/>
    </row>
    <row r="25" spans="2:14">
      <c r="B25" s="391"/>
      <c r="C25" s="391"/>
      <c r="D25" s="391"/>
      <c r="E25" s="391"/>
      <c r="F25" s="391"/>
      <c r="G25" s="391"/>
      <c r="H25" s="391"/>
      <c r="I25" s="391"/>
      <c r="J25" s="391"/>
      <c r="K25" s="391"/>
      <c r="L25" s="391"/>
      <c r="M25" s="391"/>
      <c r="N25" s="391"/>
    </row>
    <row r="26" spans="2:14">
      <c r="B26" s="391"/>
      <c r="C26" s="391"/>
      <c r="D26" s="391"/>
      <c r="E26" s="391"/>
      <c r="F26" s="391"/>
      <c r="G26" s="391"/>
      <c r="H26" s="391"/>
      <c r="I26" s="391"/>
      <c r="J26" s="391"/>
      <c r="K26" s="391"/>
      <c r="L26" s="391"/>
      <c r="M26" s="391"/>
      <c r="N26" s="391"/>
    </row>
    <row r="27" spans="2:14">
      <c r="B27" s="391"/>
      <c r="C27" s="391"/>
      <c r="D27" s="391"/>
      <c r="E27" s="391"/>
      <c r="F27" s="391"/>
      <c r="G27" s="391"/>
      <c r="H27" s="391"/>
      <c r="I27" s="391"/>
      <c r="J27" s="391"/>
      <c r="K27" s="391"/>
      <c r="L27" s="391"/>
      <c r="M27" s="391"/>
      <c r="N27" s="391"/>
    </row>
    <row r="28" spans="2:14">
      <c r="B28" s="391"/>
      <c r="C28" s="391"/>
      <c r="D28" s="391"/>
      <c r="E28" s="391"/>
      <c r="F28" s="391"/>
      <c r="G28" s="391"/>
      <c r="H28" s="391"/>
      <c r="I28" s="391"/>
      <c r="J28" s="391"/>
      <c r="K28" s="391"/>
      <c r="L28" s="391"/>
      <c r="M28" s="391"/>
      <c r="N28" s="391"/>
    </row>
    <row r="29" spans="2:14">
      <c r="B29" s="391"/>
      <c r="C29" s="391"/>
      <c r="D29" s="391"/>
      <c r="E29" s="391"/>
      <c r="F29" s="391"/>
      <c r="G29" s="391"/>
      <c r="H29" s="391"/>
      <c r="I29" s="391"/>
      <c r="J29" s="391"/>
      <c r="K29" s="391"/>
      <c r="L29" s="391"/>
      <c r="M29" s="391"/>
      <c r="N29" s="391"/>
    </row>
    <row r="30" spans="2:14">
      <c r="B30" s="391"/>
      <c r="C30" s="391"/>
      <c r="D30" s="391"/>
      <c r="E30" s="391"/>
      <c r="F30" s="391"/>
      <c r="G30" s="391"/>
      <c r="H30" s="391"/>
      <c r="I30" s="391"/>
      <c r="J30" s="391"/>
      <c r="K30" s="391"/>
      <c r="L30" s="391"/>
      <c r="M30" s="391"/>
      <c r="N30" s="391"/>
    </row>
    <row r="31" spans="2:14">
      <c r="B31" s="391"/>
      <c r="C31" s="391"/>
      <c r="D31" s="391"/>
      <c r="E31" s="391"/>
      <c r="F31" s="391"/>
      <c r="G31" s="391"/>
      <c r="H31" s="391"/>
      <c r="I31" s="391"/>
      <c r="J31" s="391"/>
      <c r="K31" s="391"/>
      <c r="L31" s="391"/>
      <c r="M31" s="391"/>
      <c r="N31" s="391"/>
    </row>
    <row r="32" spans="2:14">
      <c r="B32" s="391"/>
      <c r="C32" s="391"/>
      <c r="D32" s="391"/>
      <c r="E32" s="391"/>
      <c r="F32" s="391"/>
      <c r="G32" s="391"/>
      <c r="H32" s="391"/>
      <c r="I32" s="391"/>
      <c r="J32" s="391"/>
      <c r="K32" s="391"/>
      <c r="L32" s="391"/>
      <c r="M32" s="391"/>
      <c r="N32" s="391"/>
    </row>
    <row r="33" spans="2:14">
      <c r="B33" s="391"/>
      <c r="C33" s="391"/>
      <c r="D33" s="391"/>
      <c r="E33" s="391"/>
      <c r="F33" s="391"/>
      <c r="G33" s="391"/>
      <c r="H33" s="391"/>
      <c r="I33" s="391"/>
      <c r="J33" s="391"/>
      <c r="K33" s="391"/>
      <c r="L33" s="391"/>
      <c r="M33" s="391"/>
      <c r="N33" s="391"/>
    </row>
    <row r="34" spans="2:14">
      <c r="B34" s="391"/>
      <c r="C34" s="391"/>
      <c r="D34" s="391"/>
      <c r="E34" s="391"/>
      <c r="F34" s="391"/>
      <c r="G34" s="391"/>
      <c r="H34" s="391"/>
      <c r="I34" s="391"/>
      <c r="J34" s="391"/>
      <c r="K34" s="391"/>
      <c r="L34" s="391"/>
      <c r="M34" s="391"/>
      <c r="N34" s="391"/>
    </row>
    <row r="35" spans="2:14">
      <c r="B35" s="391"/>
      <c r="C35" s="391"/>
      <c r="D35" s="391"/>
      <c r="E35" s="391"/>
      <c r="F35" s="391"/>
      <c r="G35" s="391"/>
      <c r="H35" s="391"/>
      <c r="I35" s="391"/>
      <c r="J35" s="391"/>
      <c r="K35" s="391"/>
      <c r="L35" s="391"/>
      <c r="M35" s="391"/>
      <c r="N35" s="391"/>
    </row>
    <row r="36" spans="2:14">
      <c r="B36" s="391"/>
      <c r="C36" s="391"/>
      <c r="D36" s="391"/>
      <c r="E36" s="391"/>
      <c r="F36" s="391"/>
      <c r="G36" s="391"/>
      <c r="H36" s="391"/>
      <c r="I36" s="391"/>
      <c r="J36" s="391"/>
      <c r="K36" s="391"/>
      <c r="L36" s="391"/>
      <c r="M36" s="391"/>
      <c r="N36" s="391"/>
    </row>
    <row r="37" spans="2:14">
      <c r="B37" s="391"/>
      <c r="C37" s="391"/>
      <c r="D37" s="391"/>
      <c r="E37" s="391"/>
      <c r="F37" s="391"/>
      <c r="G37" s="391"/>
      <c r="H37" s="391"/>
      <c r="I37" s="391"/>
      <c r="J37" s="391"/>
      <c r="K37" s="391"/>
      <c r="L37" s="391"/>
      <c r="M37" s="391"/>
      <c r="N37" s="391"/>
    </row>
    <row r="38" spans="2:14">
      <c r="B38" s="391"/>
      <c r="C38" s="391"/>
      <c r="D38" s="391"/>
      <c r="E38" s="391"/>
      <c r="F38" s="391"/>
      <c r="G38" s="391"/>
      <c r="H38" s="391"/>
      <c r="I38" s="391"/>
      <c r="J38" s="391"/>
      <c r="K38" s="391"/>
      <c r="L38" s="391"/>
      <c r="M38" s="391"/>
      <c r="N38" s="391"/>
    </row>
    <row r="39" spans="2:14">
      <c r="B39" s="391"/>
      <c r="C39" s="391"/>
      <c r="D39" s="391"/>
      <c r="E39" s="391"/>
      <c r="F39" s="391"/>
      <c r="G39" s="391"/>
      <c r="H39" s="391"/>
      <c r="I39" s="391"/>
      <c r="J39" s="391"/>
      <c r="K39" s="391"/>
      <c r="L39" s="391"/>
      <c r="M39" s="391"/>
      <c r="N39" s="391"/>
    </row>
    <row r="40" spans="2:14">
      <c r="B40" s="391"/>
      <c r="C40" s="391"/>
      <c r="D40" s="391"/>
      <c r="E40" s="391"/>
      <c r="F40" s="391"/>
      <c r="G40" s="391"/>
      <c r="H40" s="391"/>
      <c r="I40" s="391"/>
      <c r="J40" s="391"/>
      <c r="K40" s="391"/>
      <c r="L40" s="391"/>
      <c r="M40" s="391"/>
      <c r="N40" s="391"/>
    </row>
    <row r="41" spans="2:14">
      <c r="B41" s="391"/>
      <c r="C41" s="391"/>
      <c r="D41" s="391"/>
      <c r="E41" s="391"/>
      <c r="F41" s="391"/>
      <c r="G41" s="391"/>
      <c r="H41" s="391"/>
      <c r="I41" s="391"/>
      <c r="J41" s="391"/>
      <c r="K41" s="391"/>
      <c r="L41" s="391"/>
      <c r="M41" s="391"/>
      <c r="N41" s="391"/>
    </row>
    <row r="42" spans="2:14">
      <c r="B42" s="391"/>
      <c r="C42" s="391"/>
      <c r="D42" s="391"/>
      <c r="E42" s="391"/>
      <c r="F42" s="391"/>
      <c r="G42" s="391"/>
      <c r="H42" s="391"/>
      <c r="I42" s="391"/>
      <c r="J42" s="391"/>
      <c r="K42" s="391"/>
      <c r="L42" s="391"/>
      <c r="M42" s="391"/>
      <c r="N42" s="391"/>
    </row>
    <row r="43" spans="2:14">
      <c r="B43" s="391"/>
      <c r="C43" s="391"/>
      <c r="D43" s="391"/>
      <c r="E43" s="391"/>
      <c r="F43" s="391"/>
      <c r="G43" s="391"/>
      <c r="H43" s="391"/>
      <c r="I43" s="391"/>
      <c r="J43" s="391"/>
      <c r="K43" s="391"/>
      <c r="L43" s="391"/>
      <c r="M43" s="391"/>
      <c r="N43" s="391"/>
    </row>
    <row r="44" spans="2:14">
      <c r="B44" s="391"/>
      <c r="C44" s="391"/>
      <c r="D44" s="391"/>
      <c r="E44" s="391"/>
      <c r="F44" s="391"/>
      <c r="G44" s="391"/>
      <c r="H44" s="391"/>
      <c r="I44" s="391"/>
      <c r="J44" s="391"/>
      <c r="K44" s="391"/>
      <c r="L44" s="391"/>
      <c r="M44" s="391"/>
      <c r="N44" s="391"/>
    </row>
    <row r="45" spans="2:14">
      <c r="B45" s="391"/>
      <c r="C45" s="391"/>
      <c r="D45" s="391"/>
      <c r="E45" s="391"/>
      <c r="F45" s="391"/>
      <c r="G45" s="391"/>
      <c r="H45" s="391"/>
      <c r="I45" s="391"/>
      <c r="J45" s="391"/>
      <c r="K45" s="391"/>
      <c r="L45" s="391"/>
      <c r="M45" s="391"/>
      <c r="N45" s="391"/>
    </row>
    <row r="46" spans="2:14">
      <c r="B46" s="391"/>
      <c r="C46" s="391"/>
      <c r="D46" s="391"/>
      <c r="E46" s="391"/>
      <c r="F46" s="391"/>
      <c r="G46" s="391"/>
      <c r="H46" s="391"/>
      <c r="I46" s="391"/>
      <c r="J46" s="391"/>
      <c r="K46" s="391"/>
      <c r="L46" s="391"/>
      <c r="M46" s="391"/>
      <c r="N46" s="391"/>
    </row>
    <row r="47" spans="2:14">
      <c r="B47" s="391"/>
      <c r="C47" s="391"/>
      <c r="D47" s="391"/>
      <c r="E47" s="391"/>
      <c r="F47" s="391"/>
      <c r="G47" s="391"/>
      <c r="H47" s="391"/>
      <c r="I47" s="391"/>
      <c r="J47" s="391"/>
      <c r="K47" s="391"/>
      <c r="L47" s="391"/>
      <c r="M47" s="391"/>
      <c r="N47" s="391"/>
    </row>
    <row r="48" spans="2:14">
      <c r="B48" s="391"/>
      <c r="C48" s="391"/>
      <c r="D48" s="391"/>
      <c r="E48" s="391"/>
      <c r="F48" s="391"/>
      <c r="G48" s="391"/>
      <c r="H48" s="391"/>
      <c r="I48" s="391"/>
      <c r="J48" s="391"/>
      <c r="K48" s="391"/>
      <c r="L48" s="391"/>
      <c r="M48" s="391"/>
      <c r="N48" s="391"/>
    </row>
    <row r="49" spans="2:14">
      <c r="B49" s="391"/>
      <c r="C49" s="391"/>
      <c r="D49" s="391"/>
      <c r="E49" s="391"/>
      <c r="F49" s="391"/>
      <c r="G49" s="391"/>
      <c r="H49" s="391"/>
      <c r="I49" s="391"/>
      <c r="J49" s="391"/>
      <c r="K49" s="391"/>
      <c r="L49" s="391"/>
      <c r="M49" s="391"/>
      <c r="N49" s="391"/>
    </row>
    <row r="50" spans="2:14">
      <c r="B50" s="391"/>
      <c r="C50" s="391"/>
      <c r="D50" s="391"/>
      <c r="E50" s="391"/>
      <c r="F50" s="391"/>
      <c r="G50" s="391"/>
      <c r="H50" s="391"/>
      <c r="I50" s="391"/>
      <c r="J50" s="391"/>
      <c r="K50" s="391"/>
      <c r="L50" s="391"/>
      <c r="M50" s="391"/>
      <c r="N50" s="391"/>
    </row>
    <row r="51" spans="2:14">
      <c r="B51" s="391"/>
      <c r="C51" s="391"/>
      <c r="D51" s="391"/>
      <c r="E51" s="391"/>
      <c r="F51" s="391"/>
      <c r="G51" s="391"/>
      <c r="H51" s="391"/>
      <c r="I51" s="391"/>
      <c r="J51" s="391"/>
      <c r="K51" s="391"/>
      <c r="L51" s="391"/>
      <c r="M51" s="391"/>
      <c r="N51" s="391"/>
    </row>
    <row r="52" spans="2:14">
      <c r="B52" s="391"/>
      <c r="C52" s="391"/>
      <c r="D52" s="391"/>
      <c r="E52" s="391"/>
      <c r="F52" s="391"/>
      <c r="G52" s="391"/>
      <c r="H52" s="391"/>
      <c r="I52" s="391"/>
      <c r="J52" s="391"/>
      <c r="K52" s="391"/>
      <c r="L52" s="391"/>
      <c r="M52" s="391"/>
      <c r="N52" s="391"/>
    </row>
    <row r="53" spans="2:14">
      <c r="B53" s="391"/>
      <c r="C53" s="391"/>
      <c r="D53" s="391"/>
      <c r="E53" s="391"/>
      <c r="F53" s="391"/>
      <c r="G53" s="391"/>
      <c r="H53" s="391"/>
      <c r="I53" s="391"/>
      <c r="J53" s="391"/>
      <c r="K53" s="391"/>
      <c r="L53" s="391"/>
      <c r="M53" s="391"/>
      <c r="N53" s="391"/>
    </row>
    <row r="54" spans="2:14">
      <c r="B54" s="391"/>
      <c r="C54" s="391"/>
      <c r="D54" s="391"/>
      <c r="E54" s="391"/>
      <c r="F54" s="391"/>
      <c r="G54" s="391"/>
      <c r="H54" s="391"/>
      <c r="I54" s="391"/>
      <c r="J54" s="391"/>
      <c r="K54" s="391"/>
      <c r="L54" s="391"/>
      <c r="M54" s="391"/>
      <c r="N54" s="391"/>
    </row>
    <row r="55" spans="2:14">
      <c r="B55" s="391"/>
      <c r="C55" s="391"/>
      <c r="D55" s="391"/>
      <c r="E55" s="391"/>
      <c r="F55" s="391"/>
      <c r="G55" s="391"/>
      <c r="H55" s="391"/>
      <c r="I55" s="391"/>
      <c r="J55" s="391"/>
      <c r="K55" s="391"/>
      <c r="L55" s="391"/>
      <c r="M55" s="391"/>
      <c r="N55" s="391"/>
    </row>
    <row r="56" spans="2:14">
      <c r="B56" s="391"/>
      <c r="C56" s="391"/>
      <c r="D56" s="391"/>
      <c r="E56" s="391"/>
      <c r="F56" s="391"/>
      <c r="G56" s="391"/>
      <c r="H56" s="391"/>
      <c r="I56" s="391"/>
      <c r="J56" s="391"/>
      <c r="K56" s="391"/>
      <c r="L56" s="391"/>
      <c r="M56" s="391"/>
      <c r="N56" s="391"/>
    </row>
    <row r="57" spans="2:14">
      <c r="B57" s="391"/>
      <c r="C57" s="391"/>
      <c r="D57" s="391"/>
      <c r="E57" s="391"/>
      <c r="F57" s="391"/>
      <c r="G57" s="391"/>
      <c r="H57" s="391"/>
      <c r="I57" s="391"/>
      <c r="J57" s="391"/>
      <c r="K57" s="391"/>
      <c r="L57" s="391"/>
      <c r="M57" s="391"/>
      <c r="N57" s="391"/>
    </row>
    <row r="58" spans="2:14">
      <c r="B58" s="391"/>
      <c r="C58" s="391"/>
      <c r="D58" s="391"/>
      <c r="E58" s="391"/>
      <c r="F58" s="391"/>
      <c r="G58" s="391"/>
      <c r="H58" s="391"/>
      <c r="I58" s="391"/>
      <c r="J58" s="391"/>
      <c r="K58" s="391"/>
      <c r="L58" s="391"/>
      <c r="M58" s="391"/>
      <c r="N58" s="391"/>
    </row>
    <row r="59" spans="2:14">
      <c r="B59" s="391"/>
      <c r="C59" s="391"/>
      <c r="D59" s="391"/>
      <c r="E59" s="391"/>
      <c r="F59" s="391"/>
      <c r="G59" s="391"/>
      <c r="H59" s="391"/>
      <c r="I59" s="391"/>
      <c r="J59" s="391"/>
      <c r="K59" s="391"/>
      <c r="L59" s="391"/>
      <c r="M59" s="391"/>
      <c r="N59" s="391"/>
    </row>
    <row r="60" spans="2:14">
      <c r="B60" s="391"/>
      <c r="C60" s="391"/>
      <c r="D60" s="391"/>
      <c r="E60" s="391"/>
      <c r="F60" s="391"/>
      <c r="G60" s="391"/>
      <c r="H60" s="391"/>
      <c r="I60" s="391"/>
      <c r="J60" s="391"/>
      <c r="K60" s="391"/>
      <c r="L60" s="391"/>
      <c r="M60" s="391"/>
      <c r="N60" s="391"/>
    </row>
    <row r="61" spans="2:14">
      <c r="B61" s="391"/>
      <c r="C61" s="391"/>
      <c r="D61" s="391"/>
      <c r="E61" s="391"/>
      <c r="F61" s="391"/>
      <c r="G61" s="391"/>
      <c r="H61" s="391"/>
      <c r="I61" s="391"/>
      <c r="J61" s="391"/>
      <c r="K61" s="391"/>
      <c r="L61" s="391"/>
      <c r="M61" s="391"/>
      <c r="N61" s="391"/>
    </row>
    <row r="62" spans="2:14">
      <c r="B62" s="391"/>
      <c r="C62" s="391"/>
      <c r="D62" s="391"/>
      <c r="E62" s="391"/>
      <c r="F62" s="391"/>
      <c r="G62" s="391"/>
      <c r="H62" s="391"/>
      <c r="I62" s="391"/>
      <c r="J62" s="391"/>
      <c r="K62" s="391"/>
      <c r="L62" s="391"/>
      <c r="M62" s="391"/>
      <c r="N62" s="391"/>
    </row>
  </sheetData>
  <mergeCells count="10">
    <mergeCell ref="B14:M14"/>
    <mergeCell ref="B15:M15"/>
    <mergeCell ref="G4:H4"/>
    <mergeCell ref="J4:M4"/>
    <mergeCell ref="B11:M11"/>
    <mergeCell ref="B12:L12"/>
    <mergeCell ref="B13:D13"/>
    <mergeCell ref="E13:G13"/>
    <mergeCell ref="H13:J13"/>
    <mergeCell ref="K13:M13"/>
  </mergeCells>
  <dataValidations count="1">
    <dataValidation type="list" allowBlank="1" showInputMessage="1" showErrorMessage="1" sqref="I5:I8" xr:uid="{22D20E9C-6193-4E8C-9418-81249B80865C}">
      <formula1>ia_in_considerare_incertitudinea_de_masurare__WIM</formula1>
    </dataValidation>
  </dataValidations>
  <hyperlinks>
    <hyperlink ref="B2" location="Cuprins!A1" display="Cuprins!A1" xr:uid="{D644E93C-2A15-418A-BA98-53916844767A}"/>
  </hyperlinks>
  <pageMargins left="0.25" right="0.25" top="0.75" bottom="0.90625000000000011" header="0.30000000000000004" footer="0.30000000000000004"/>
  <pageSetup paperSize="9" scale="75" fitToWidth="0" fitToHeight="0" orientation="landscape" r:id="rId1"/>
  <headerFooter>
    <oddHeader>&amp;L&amp;"-,Bold"Chimie si radioactivitate&amp;C&amp;"-,Bold"Matricea de corespondență a regulilor de decizie aplicate 
pentru încercările efectate de către IISPV</oddHeader>
    <oddFooter>&amp;L&amp;8Rez. = Rezultat analiza
"&lt;" = mai mic
"&gt;" = mai mare
"≥" = mai mare s-au egal
"≤" = mai mic sau egal&amp;CCod F4-PG13                                                     Ed I Rev 01 / Data 08.03.2021   &amp;RPag.&amp;P din &amp;N</oddFooter>
  </headerFooter>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041794-739B-46EA-B1E6-38EA1613F573}">
  <sheetPr>
    <tabColor rgb="FF0000FF"/>
  </sheetPr>
  <dimension ref="A1:N57"/>
  <sheetViews>
    <sheetView view="pageLayout" zoomScaleNormal="100" workbookViewId="0"/>
  </sheetViews>
  <sheetFormatPr defaultRowHeight="15"/>
  <cols>
    <col min="1" max="1" width="23.5703125" style="26" customWidth="1"/>
    <col min="2" max="2" width="13.7109375" style="26" customWidth="1"/>
    <col min="3" max="3" width="16.85546875" style="26" customWidth="1"/>
    <col min="4" max="4" width="9.140625" style="26" customWidth="1"/>
    <col min="5" max="5" width="39.7109375" style="26" customWidth="1"/>
    <col min="6" max="6" width="4.140625" style="26" customWidth="1"/>
    <col min="7" max="7" width="10.140625" style="26" customWidth="1"/>
    <col min="8" max="8" width="2.85546875" style="26" customWidth="1"/>
    <col min="9" max="9" width="7.140625" style="26" customWidth="1"/>
    <col min="10" max="12" width="9.85546875" style="26" customWidth="1"/>
    <col min="13" max="13" width="10.42578125" style="26" customWidth="1"/>
    <col min="14" max="14" width="11.85546875" style="26" customWidth="1"/>
    <col min="15" max="15" width="25.5703125" style="26" customWidth="1"/>
    <col min="16" max="16" width="14.7109375" style="26" customWidth="1"/>
    <col min="17" max="17" width="9.140625" style="26" customWidth="1"/>
    <col min="18" max="16384" width="9.140625" style="26"/>
  </cols>
  <sheetData>
    <row r="1" spans="1:14" ht="30">
      <c r="A1" s="26" t="s">
        <v>914</v>
      </c>
      <c r="I1" s="27" t="s">
        <v>109</v>
      </c>
      <c r="J1" s="28"/>
      <c r="K1" s="28" t="s">
        <v>110</v>
      </c>
      <c r="L1" s="28" t="s">
        <v>915</v>
      </c>
    </row>
    <row r="2" spans="1:14" ht="15.75" thickBot="1">
      <c r="A2" s="26" t="s">
        <v>112</v>
      </c>
      <c r="B2" s="29" t="s">
        <v>113</v>
      </c>
      <c r="I2" s="30" t="s">
        <v>114</v>
      </c>
      <c r="J2" s="31"/>
      <c r="K2" s="32" t="s">
        <v>115</v>
      </c>
      <c r="L2" s="30"/>
    </row>
    <row r="3" spans="1:14" ht="29.25" customHeight="1" thickBot="1">
      <c r="A3" s="33" t="s">
        <v>116</v>
      </c>
      <c r="B3" s="34"/>
      <c r="C3" s="35" t="s">
        <v>117</v>
      </c>
      <c r="D3" s="35"/>
      <c r="E3" s="36"/>
      <c r="F3" s="37"/>
      <c r="G3" s="38"/>
      <c r="H3" s="39"/>
      <c r="I3" s="40" t="s">
        <v>118</v>
      </c>
      <c r="J3" s="39"/>
      <c r="K3" s="39"/>
      <c r="L3" s="39"/>
      <c r="M3" s="39"/>
      <c r="N3" s="41"/>
    </row>
    <row r="4" spans="1:14" ht="63.75" customHeight="1" thickBot="1">
      <c r="A4" s="396" t="s">
        <v>2</v>
      </c>
      <c r="B4" s="396" t="s">
        <v>119</v>
      </c>
      <c r="C4" s="42" t="s">
        <v>120</v>
      </c>
      <c r="D4" s="43" t="s">
        <v>121</v>
      </c>
      <c r="E4" s="43" t="s">
        <v>122</v>
      </c>
      <c r="F4" s="44" t="s">
        <v>123</v>
      </c>
      <c r="G4" s="402" t="s">
        <v>124</v>
      </c>
      <c r="H4" s="402"/>
      <c r="I4" s="396" t="s">
        <v>125</v>
      </c>
      <c r="J4" s="403" t="s">
        <v>126</v>
      </c>
      <c r="K4" s="403"/>
      <c r="L4" s="403"/>
      <c r="M4" s="403"/>
      <c r="N4" s="45" t="s">
        <v>127</v>
      </c>
    </row>
    <row r="5" spans="1:14" ht="160.5" customHeight="1" thickBot="1">
      <c r="A5" s="23" t="s">
        <v>916</v>
      </c>
      <c r="B5" s="22" t="s">
        <v>884</v>
      </c>
      <c r="C5" s="47" t="s">
        <v>917</v>
      </c>
      <c r="D5" s="48" t="s">
        <v>918</v>
      </c>
      <c r="E5" s="259" t="s">
        <v>919</v>
      </c>
      <c r="F5" s="50"/>
      <c r="G5" s="14" t="s">
        <v>141</v>
      </c>
      <c r="H5" s="45" t="s">
        <v>133</v>
      </c>
      <c r="I5" s="260" t="s">
        <v>142</v>
      </c>
      <c r="J5" s="45" t="s">
        <v>920</v>
      </c>
      <c r="K5" s="45" t="s">
        <v>921</v>
      </c>
      <c r="L5" s="45" t="s">
        <v>142</v>
      </c>
      <c r="M5" s="261" t="s">
        <v>142</v>
      </c>
      <c r="N5" s="14"/>
    </row>
    <row r="6" spans="1:14" ht="15.75" thickBot="1">
      <c r="A6" s="391"/>
      <c r="B6" s="391"/>
      <c r="C6" s="391"/>
      <c r="D6" s="391"/>
      <c r="E6" s="391"/>
      <c r="F6" s="391"/>
      <c r="G6" s="391"/>
      <c r="H6" s="391"/>
      <c r="I6" s="391"/>
      <c r="J6" s="391"/>
      <c r="K6" s="391"/>
      <c r="L6" s="391"/>
      <c r="M6" s="391"/>
      <c r="N6" s="391"/>
    </row>
    <row r="7" spans="1:14" ht="15.75" thickBot="1">
      <c r="A7" s="14" t="s">
        <v>144</v>
      </c>
    </row>
    <row r="8" spans="1:14" ht="15.75" thickBot="1">
      <c r="A8" s="56" t="s">
        <v>145</v>
      </c>
      <c r="B8" s="404" t="s">
        <v>146</v>
      </c>
      <c r="C8" s="404"/>
      <c r="D8" s="404"/>
      <c r="E8" s="404"/>
      <c r="F8" s="404"/>
      <c r="G8" s="404"/>
      <c r="H8" s="404"/>
      <c r="I8" s="404"/>
      <c r="J8" s="404"/>
      <c r="K8" s="404"/>
      <c r="L8" s="404"/>
      <c r="M8" s="404"/>
    </row>
    <row r="9" spans="1:14" ht="15.75" customHeight="1" thickBot="1">
      <c r="A9" s="56" t="s">
        <v>147</v>
      </c>
      <c r="B9" s="427" t="s">
        <v>845</v>
      </c>
      <c r="C9" s="427"/>
      <c r="D9" s="427"/>
      <c r="E9" s="427"/>
      <c r="F9" s="427"/>
      <c r="G9" s="427"/>
      <c r="H9" s="427"/>
      <c r="I9" s="427"/>
      <c r="J9" s="427"/>
      <c r="K9" s="427"/>
      <c r="L9" s="427"/>
      <c r="M9" s="398"/>
    </row>
    <row r="10" spans="1:14" ht="15.75" thickBot="1">
      <c r="A10" s="14" t="s">
        <v>902</v>
      </c>
      <c r="B10" s="404" t="s">
        <v>922</v>
      </c>
      <c r="C10" s="404"/>
      <c r="D10" s="404"/>
      <c r="E10" s="404"/>
      <c r="F10" s="404"/>
      <c r="G10" s="404"/>
      <c r="H10" s="404"/>
      <c r="I10" s="404"/>
      <c r="J10" s="404"/>
      <c r="K10" s="404"/>
      <c r="L10" s="404"/>
      <c r="M10" s="404"/>
    </row>
    <row r="11" spans="1:14" ht="15.75" thickBot="1">
      <c r="A11" s="14"/>
      <c r="B11" s="401"/>
      <c r="C11" s="401"/>
      <c r="D11" s="401"/>
      <c r="E11" s="401"/>
      <c r="F11" s="401"/>
      <c r="G11" s="401"/>
      <c r="H11" s="401"/>
      <c r="I11" s="401"/>
      <c r="J11" s="401"/>
      <c r="K11" s="401"/>
      <c r="L11" s="401"/>
      <c r="M11" s="401"/>
    </row>
    <row r="12" spans="1:14" ht="15.75" thickBot="1">
      <c r="A12" s="14"/>
      <c r="B12" s="401"/>
      <c r="C12" s="401"/>
      <c r="D12" s="401"/>
      <c r="E12" s="401"/>
      <c r="F12" s="401"/>
      <c r="G12" s="401"/>
      <c r="H12" s="401"/>
      <c r="I12" s="401"/>
      <c r="J12" s="401"/>
      <c r="K12" s="401"/>
      <c r="L12" s="401"/>
      <c r="M12" s="401"/>
    </row>
    <row r="13" spans="1:14">
      <c r="A13" s="391"/>
      <c r="B13" s="391"/>
      <c r="C13" s="391"/>
      <c r="D13" s="391"/>
      <c r="E13" s="391"/>
      <c r="F13" s="391"/>
      <c r="G13" s="391"/>
      <c r="H13" s="391"/>
      <c r="I13" s="391"/>
      <c r="J13" s="391"/>
      <c r="K13" s="391"/>
      <c r="L13" s="391"/>
      <c r="M13" s="391"/>
      <c r="N13" s="391"/>
    </row>
    <row r="14" spans="1:14">
      <c r="A14" s="391"/>
      <c r="B14" s="391"/>
      <c r="C14" s="391"/>
      <c r="D14" s="391"/>
      <c r="E14" s="391"/>
      <c r="F14" s="391"/>
      <c r="G14" s="391"/>
      <c r="H14" s="391"/>
      <c r="I14" s="391"/>
      <c r="J14" s="391"/>
      <c r="K14" s="391"/>
      <c r="L14" s="391"/>
      <c r="M14" s="391"/>
      <c r="N14" s="391"/>
    </row>
    <row r="15" spans="1:14">
      <c r="A15" s="391"/>
      <c r="B15" s="391"/>
      <c r="C15" s="391"/>
      <c r="D15" s="391"/>
      <c r="E15" s="391"/>
      <c r="F15" s="391"/>
      <c r="G15" s="391"/>
      <c r="H15" s="391"/>
      <c r="I15" s="391"/>
      <c r="J15" s="391"/>
      <c r="K15" s="391"/>
      <c r="L15" s="391"/>
      <c r="M15" s="391"/>
      <c r="N15" s="391"/>
    </row>
    <row r="16" spans="1:14">
      <c r="A16" s="391"/>
      <c r="B16" s="391"/>
      <c r="C16" s="391"/>
      <c r="D16" s="391"/>
      <c r="E16" s="391"/>
      <c r="F16" s="391"/>
      <c r="G16" s="391"/>
      <c r="H16" s="391"/>
      <c r="I16" s="391"/>
      <c r="J16" s="391"/>
      <c r="K16" s="391"/>
      <c r="L16" s="391"/>
      <c r="M16" s="391"/>
      <c r="N16" s="391"/>
    </row>
    <row r="17" spans="2:14">
      <c r="B17" s="391"/>
      <c r="C17" s="391"/>
      <c r="D17" s="391"/>
      <c r="E17" s="391"/>
      <c r="F17" s="391"/>
      <c r="G17" s="391"/>
      <c r="H17" s="391"/>
      <c r="I17" s="391"/>
      <c r="J17" s="391"/>
      <c r="K17" s="391"/>
      <c r="L17" s="391"/>
      <c r="M17" s="391"/>
      <c r="N17" s="391"/>
    </row>
    <row r="18" spans="2:14">
      <c r="B18" s="391"/>
      <c r="C18" s="391"/>
      <c r="D18" s="391"/>
      <c r="E18" s="391"/>
      <c r="F18" s="391"/>
      <c r="G18" s="391"/>
      <c r="H18" s="391"/>
      <c r="I18" s="391"/>
      <c r="J18" s="391"/>
      <c r="K18" s="391"/>
      <c r="L18" s="391"/>
      <c r="M18" s="391"/>
      <c r="N18" s="391"/>
    </row>
    <row r="19" spans="2:14">
      <c r="B19" s="391"/>
      <c r="C19" s="391"/>
      <c r="D19" s="391"/>
      <c r="E19" s="391"/>
      <c r="F19" s="391"/>
      <c r="G19" s="391"/>
      <c r="H19" s="391"/>
      <c r="I19" s="391"/>
      <c r="J19" s="391"/>
      <c r="K19" s="391"/>
      <c r="L19" s="391"/>
      <c r="M19" s="391"/>
      <c r="N19" s="391"/>
    </row>
    <row r="20" spans="2:14">
      <c r="B20" s="391"/>
      <c r="C20" s="391"/>
      <c r="D20" s="391"/>
      <c r="E20" s="391"/>
      <c r="F20" s="391"/>
      <c r="G20" s="391"/>
      <c r="H20" s="391"/>
      <c r="I20" s="391"/>
      <c r="J20" s="391"/>
      <c r="K20" s="391"/>
      <c r="L20" s="391"/>
      <c r="M20" s="391"/>
      <c r="N20" s="391"/>
    </row>
    <row r="21" spans="2:14">
      <c r="B21" s="391"/>
      <c r="C21" s="391"/>
      <c r="D21" s="391"/>
      <c r="E21" s="391"/>
      <c r="F21" s="391"/>
      <c r="G21" s="391"/>
      <c r="H21" s="391"/>
      <c r="I21" s="391"/>
      <c r="J21" s="391"/>
      <c r="K21" s="391"/>
      <c r="L21" s="391"/>
      <c r="M21" s="391"/>
      <c r="N21" s="391"/>
    </row>
    <row r="22" spans="2:14">
      <c r="B22" s="391"/>
      <c r="C22" s="391"/>
      <c r="D22" s="391"/>
      <c r="E22" s="391"/>
      <c r="F22" s="391"/>
      <c r="G22" s="391"/>
      <c r="H22" s="391"/>
      <c r="I22" s="391"/>
      <c r="J22" s="391"/>
      <c r="K22" s="391"/>
      <c r="L22" s="391"/>
      <c r="M22" s="391"/>
      <c r="N22" s="391"/>
    </row>
    <row r="23" spans="2:14">
      <c r="B23" s="391"/>
      <c r="C23" s="391"/>
      <c r="D23" s="391"/>
      <c r="E23" s="391"/>
      <c r="F23" s="391"/>
      <c r="G23" s="391"/>
      <c r="H23" s="391"/>
      <c r="I23" s="391"/>
      <c r="J23" s="391"/>
      <c r="K23" s="391"/>
      <c r="L23" s="391"/>
      <c r="M23" s="391"/>
      <c r="N23" s="391"/>
    </row>
    <row r="24" spans="2:14">
      <c r="B24" s="391"/>
      <c r="C24" s="391"/>
      <c r="D24" s="391"/>
      <c r="E24" s="391"/>
      <c r="F24" s="391"/>
      <c r="G24" s="391"/>
      <c r="H24" s="391"/>
      <c r="I24" s="391"/>
      <c r="J24" s="391"/>
      <c r="K24" s="391"/>
      <c r="L24" s="391"/>
      <c r="M24" s="391"/>
      <c r="N24" s="391"/>
    </row>
    <row r="25" spans="2:14">
      <c r="B25" s="391"/>
      <c r="C25" s="391"/>
      <c r="D25" s="391"/>
      <c r="E25" s="391"/>
      <c r="F25" s="391"/>
      <c r="G25" s="391"/>
      <c r="H25" s="391"/>
      <c r="I25" s="391"/>
      <c r="J25" s="391"/>
      <c r="K25" s="391"/>
      <c r="L25" s="391"/>
      <c r="M25" s="391"/>
      <c r="N25" s="391"/>
    </row>
    <row r="26" spans="2:14">
      <c r="B26" s="391"/>
      <c r="C26" s="391"/>
      <c r="D26" s="391"/>
      <c r="E26" s="391"/>
      <c r="F26" s="391"/>
      <c r="G26" s="391"/>
      <c r="H26" s="391"/>
      <c r="I26" s="391"/>
      <c r="J26" s="391"/>
      <c r="K26" s="391"/>
      <c r="L26" s="391"/>
      <c r="M26" s="391"/>
      <c r="N26" s="391"/>
    </row>
    <row r="27" spans="2:14">
      <c r="B27" s="391"/>
      <c r="C27" s="391"/>
      <c r="D27" s="391"/>
      <c r="E27" s="391"/>
      <c r="F27" s="391"/>
      <c r="G27" s="391"/>
      <c r="H27" s="391"/>
      <c r="I27" s="391"/>
      <c r="J27" s="391"/>
      <c r="K27" s="391"/>
      <c r="L27" s="391"/>
      <c r="M27" s="391"/>
      <c r="N27" s="391"/>
    </row>
    <row r="28" spans="2:14">
      <c r="B28" s="391"/>
      <c r="C28" s="391"/>
      <c r="D28" s="391"/>
      <c r="E28" s="391"/>
      <c r="F28" s="391"/>
      <c r="G28" s="391"/>
      <c r="H28" s="391"/>
      <c r="I28" s="391"/>
      <c r="J28" s="391"/>
      <c r="K28" s="391"/>
      <c r="L28" s="391"/>
      <c r="M28" s="391"/>
      <c r="N28" s="391"/>
    </row>
    <row r="29" spans="2:14">
      <c r="B29" s="391"/>
      <c r="C29" s="391"/>
      <c r="D29" s="391"/>
      <c r="E29" s="391"/>
      <c r="F29" s="391"/>
      <c r="G29" s="391"/>
      <c r="H29" s="391"/>
      <c r="I29" s="391"/>
      <c r="J29" s="391"/>
      <c r="K29" s="391"/>
      <c r="L29" s="391"/>
      <c r="M29" s="391"/>
      <c r="N29" s="391"/>
    </row>
    <row r="30" spans="2:14">
      <c r="B30" s="391"/>
      <c r="C30" s="391"/>
      <c r="D30" s="391"/>
      <c r="E30" s="391"/>
      <c r="F30" s="391"/>
      <c r="G30" s="391"/>
      <c r="H30" s="391"/>
      <c r="I30" s="391"/>
      <c r="J30" s="391"/>
      <c r="K30" s="391"/>
      <c r="L30" s="391"/>
      <c r="M30" s="391"/>
      <c r="N30" s="391"/>
    </row>
    <row r="31" spans="2:14">
      <c r="B31" s="391"/>
      <c r="C31" s="391"/>
      <c r="D31" s="391"/>
      <c r="E31" s="391"/>
      <c r="F31" s="391"/>
      <c r="G31" s="391"/>
      <c r="H31" s="391"/>
      <c r="I31" s="391"/>
      <c r="J31" s="391"/>
      <c r="K31" s="391"/>
      <c r="L31" s="391"/>
      <c r="M31" s="391"/>
      <c r="N31" s="391"/>
    </row>
    <row r="32" spans="2:14">
      <c r="B32" s="391"/>
      <c r="C32" s="391"/>
      <c r="D32" s="391"/>
      <c r="E32" s="391"/>
      <c r="F32" s="391"/>
      <c r="G32" s="391"/>
      <c r="H32" s="391"/>
      <c r="I32" s="391"/>
      <c r="J32" s="391"/>
      <c r="K32" s="391"/>
      <c r="L32" s="391"/>
      <c r="M32" s="391"/>
      <c r="N32" s="391"/>
    </row>
    <row r="33" spans="2:14">
      <c r="B33" s="391"/>
      <c r="C33" s="391"/>
      <c r="D33" s="391"/>
      <c r="E33" s="391"/>
      <c r="F33" s="391"/>
      <c r="G33" s="391"/>
      <c r="H33" s="391"/>
      <c r="I33" s="391"/>
      <c r="J33" s="391"/>
      <c r="K33" s="391"/>
      <c r="L33" s="391"/>
      <c r="M33" s="391"/>
      <c r="N33" s="391"/>
    </row>
    <row r="34" spans="2:14">
      <c r="B34" s="391"/>
      <c r="C34" s="391"/>
      <c r="D34" s="391"/>
      <c r="E34" s="391"/>
      <c r="F34" s="391"/>
      <c r="G34" s="391"/>
      <c r="H34" s="391"/>
      <c r="I34" s="391"/>
      <c r="J34" s="391"/>
      <c r="K34" s="391"/>
      <c r="L34" s="391"/>
      <c r="M34" s="391"/>
      <c r="N34" s="391"/>
    </row>
    <row r="35" spans="2:14">
      <c r="B35" s="391"/>
      <c r="C35" s="391"/>
      <c r="D35" s="391"/>
      <c r="E35" s="391"/>
      <c r="F35" s="391"/>
      <c r="G35" s="391"/>
      <c r="H35" s="391"/>
      <c r="I35" s="391"/>
      <c r="J35" s="391"/>
      <c r="K35" s="391"/>
      <c r="L35" s="391"/>
      <c r="M35" s="391"/>
      <c r="N35" s="391"/>
    </row>
    <row r="36" spans="2:14">
      <c r="B36" s="391"/>
      <c r="C36" s="391"/>
      <c r="D36" s="391"/>
      <c r="E36" s="391"/>
      <c r="F36" s="391"/>
      <c r="G36" s="391"/>
      <c r="H36" s="391"/>
      <c r="I36" s="391"/>
      <c r="J36" s="391"/>
      <c r="K36" s="391"/>
      <c r="L36" s="391"/>
      <c r="M36" s="391"/>
      <c r="N36" s="391"/>
    </row>
    <row r="37" spans="2:14">
      <c r="B37" s="391"/>
      <c r="C37" s="391"/>
      <c r="D37" s="391"/>
      <c r="E37" s="391"/>
      <c r="F37" s="391"/>
      <c r="G37" s="391"/>
      <c r="H37" s="391"/>
      <c r="I37" s="391"/>
      <c r="J37" s="391"/>
      <c r="K37" s="391"/>
      <c r="L37" s="391"/>
      <c r="M37" s="391"/>
      <c r="N37" s="391"/>
    </row>
    <row r="38" spans="2:14">
      <c r="B38" s="391"/>
      <c r="C38" s="391"/>
      <c r="D38" s="391"/>
      <c r="E38" s="391"/>
      <c r="F38" s="391"/>
      <c r="G38" s="391"/>
      <c r="H38" s="391"/>
      <c r="I38" s="391"/>
      <c r="J38" s="391"/>
      <c r="K38" s="391"/>
      <c r="L38" s="391"/>
      <c r="M38" s="391"/>
      <c r="N38" s="391"/>
    </row>
    <row r="39" spans="2:14">
      <c r="B39" s="391"/>
      <c r="C39" s="391"/>
      <c r="D39" s="391"/>
      <c r="E39" s="391"/>
      <c r="F39" s="391"/>
      <c r="G39" s="391"/>
      <c r="H39" s="391"/>
      <c r="I39" s="391"/>
      <c r="J39" s="391"/>
      <c r="K39" s="391"/>
      <c r="L39" s="391"/>
      <c r="M39" s="391"/>
      <c r="N39" s="391"/>
    </row>
    <row r="40" spans="2:14">
      <c r="B40" s="391"/>
      <c r="C40" s="391"/>
      <c r="D40" s="391"/>
      <c r="E40" s="391"/>
      <c r="F40" s="391"/>
      <c r="G40" s="391"/>
      <c r="H40" s="391"/>
      <c r="I40" s="391"/>
      <c r="J40" s="391"/>
      <c r="K40" s="391"/>
      <c r="L40" s="391"/>
      <c r="M40" s="391"/>
      <c r="N40" s="391"/>
    </row>
    <row r="41" spans="2:14">
      <c r="B41" s="391"/>
      <c r="C41" s="391"/>
      <c r="D41" s="391"/>
      <c r="E41" s="391"/>
      <c r="F41" s="391"/>
      <c r="G41" s="391"/>
      <c r="H41" s="391"/>
      <c r="I41" s="391"/>
      <c r="J41" s="391"/>
      <c r="K41" s="391"/>
      <c r="L41" s="391"/>
      <c r="M41" s="391"/>
      <c r="N41" s="391"/>
    </row>
    <row r="42" spans="2:14">
      <c r="B42" s="391"/>
      <c r="C42" s="391"/>
      <c r="D42" s="391"/>
      <c r="E42" s="391"/>
      <c r="F42" s="391"/>
      <c r="G42" s="391"/>
      <c r="H42" s="391"/>
      <c r="I42" s="391"/>
      <c r="J42" s="391"/>
      <c r="K42" s="391"/>
      <c r="L42" s="391"/>
      <c r="M42" s="391"/>
      <c r="N42" s="391"/>
    </row>
    <row r="43" spans="2:14">
      <c r="B43" s="391"/>
      <c r="C43" s="391"/>
      <c r="D43" s="391"/>
      <c r="E43" s="391"/>
      <c r="F43" s="391"/>
      <c r="G43" s="391"/>
      <c r="H43" s="391"/>
      <c r="I43" s="391"/>
      <c r="J43" s="391"/>
      <c r="K43" s="391"/>
      <c r="L43" s="391"/>
      <c r="M43" s="391"/>
      <c r="N43" s="391"/>
    </row>
    <row r="44" spans="2:14">
      <c r="B44" s="391"/>
      <c r="C44" s="391"/>
      <c r="D44" s="391"/>
      <c r="E44" s="391"/>
      <c r="F44" s="391"/>
      <c r="G44" s="391"/>
      <c r="H44" s="391"/>
      <c r="I44" s="391"/>
      <c r="J44" s="391"/>
      <c r="K44" s="391"/>
      <c r="L44" s="391"/>
      <c r="M44" s="391"/>
      <c r="N44" s="391"/>
    </row>
    <row r="45" spans="2:14">
      <c r="B45" s="391"/>
      <c r="C45" s="391"/>
      <c r="D45" s="391"/>
      <c r="E45" s="391"/>
      <c r="F45" s="391"/>
      <c r="G45" s="391"/>
      <c r="H45" s="391"/>
      <c r="I45" s="391"/>
      <c r="J45" s="391"/>
      <c r="K45" s="391"/>
      <c r="L45" s="391"/>
      <c r="M45" s="391"/>
      <c r="N45" s="391"/>
    </row>
    <row r="46" spans="2:14">
      <c r="B46" s="391"/>
      <c r="C46" s="391"/>
      <c r="D46" s="391"/>
      <c r="E46" s="391"/>
      <c r="F46" s="391"/>
      <c r="G46" s="391"/>
      <c r="H46" s="391"/>
      <c r="I46" s="391"/>
      <c r="J46" s="391"/>
      <c r="K46" s="391"/>
      <c r="L46" s="391"/>
      <c r="M46" s="391"/>
      <c r="N46" s="391"/>
    </row>
    <row r="47" spans="2:14">
      <c r="B47" s="391"/>
      <c r="C47" s="391"/>
      <c r="D47" s="391"/>
      <c r="E47" s="391"/>
      <c r="F47" s="391"/>
      <c r="G47" s="391"/>
      <c r="H47" s="391"/>
      <c r="I47" s="391"/>
      <c r="J47" s="391"/>
      <c r="K47" s="391"/>
      <c r="L47" s="391"/>
      <c r="M47" s="391"/>
      <c r="N47" s="391"/>
    </row>
    <row r="48" spans="2:14">
      <c r="B48" s="391"/>
      <c r="C48" s="391"/>
      <c r="D48" s="391"/>
      <c r="E48" s="391"/>
      <c r="F48" s="391"/>
      <c r="G48" s="391"/>
      <c r="H48" s="391"/>
      <c r="I48" s="391"/>
      <c r="J48" s="391"/>
      <c r="K48" s="391"/>
      <c r="L48" s="391"/>
      <c r="M48" s="391"/>
      <c r="N48" s="391"/>
    </row>
    <row r="49" spans="2:14">
      <c r="B49" s="391"/>
      <c r="C49" s="391"/>
      <c r="D49" s="391"/>
      <c r="E49" s="391"/>
      <c r="F49" s="391"/>
      <c r="G49" s="391"/>
      <c r="H49" s="391"/>
      <c r="I49" s="391"/>
      <c r="J49" s="391"/>
      <c r="K49" s="391"/>
      <c r="L49" s="391"/>
      <c r="M49" s="391"/>
      <c r="N49" s="391"/>
    </row>
    <row r="50" spans="2:14">
      <c r="B50" s="391"/>
      <c r="C50" s="391"/>
      <c r="D50" s="391"/>
      <c r="E50" s="391"/>
      <c r="F50" s="391"/>
      <c r="G50" s="391"/>
      <c r="H50" s="391"/>
      <c r="I50" s="391"/>
      <c r="J50" s="391"/>
      <c r="K50" s="391"/>
      <c r="L50" s="391"/>
      <c r="M50" s="391"/>
      <c r="N50" s="391"/>
    </row>
    <row r="51" spans="2:14">
      <c r="B51" s="391"/>
      <c r="C51" s="391"/>
      <c r="D51" s="391"/>
      <c r="E51" s="391"/>
      <c r="F51" s="391"/>
      <c r="G51" s="391"/>
      <c r="H51" s="391"/>
      <c r="I51" s="391"/>
      <c r="J51" s="391"/>
      <c r="K51" s="391"/>
      <c r="L51" s="391"/>
      <c r="M51" s="391"/>
      <c r="N51" s="391"/>
    </row>
    <row r="52" spans="2:14">
      <c r="B52" s="391"/>
      <c r="C52" s="391"/>
      <c r="D52" s="391"/>
      <c r="E52" s="391"/>
      <c r="F52" s="391"/>
      <c r="G52" s="391"/>
      <c r="H52" s="391"/>
      <c r="I52" s="391"/>
      <c r="J52" s="391"/>
      <c r="K52" s="391"/>
      <c r="L52" s="391"/>
      <c r="M52" s="391"/>
      <c r="N52" s="391"/>
    </row>
    <row r="53" spans="2:14">
      <c r="B53" s="391"/>
      <c r="C53" s="391"/>
      <c r="D53" s="391"/>
      <c r="E53" s="391"/>
      <c r="F53" s="391"/>
      <c r="G53" s="391"/>
      <c r="H53" s="391"/>
      <c r="I53" s="391"/>
      <c r="J53" s="391"/>
      <c r="K53" s="391"/>
      <c r="L53" s="391"/>
      <c r="M53" s="391"/>
      <c r="N53" s="391"/>
    </row>
    <row r="54" spans="2:14">
      <c r="B54" s="391"/>
      <c r="C54" s="391"/>
      <c r="D54" s="391"/>
      <c r="E54" s="391"/>
      <c r="F54" s="391"/>
      <c r="G54" s="391"/>
      <c r="H54" s="391"/>
      <c r="I54" s="391"/>
      <c r="J54" s="391"/>
      <c r="K54" s="391"/>
      <c r="L54" s="391"/>
      <c r="M54" s="391"/>
      <c r="N54" s="391"/>
    </row>
    <row r="55" spans="2:14">
      <c r="B55" s="391"/>
      <c r="C55" s="391"/>
      <c r="D55" s="391"/>
      <c r="E55" s="391"/>
      <c r="F55" s="391"/>
      <c r="G55" s="391"/>
      <c r="H55" s="391"/>
      <c r="I55" s="391"/>
      <c r="J55" s="391"/>
      <c r="K55" s="391"/>
      <c r="L55" s="391"/>
      <c r="M55" s="391"/>
      <c r="N55" s="391"/>
    </row>
    <row r="56" spans="2:14">
      <c r="B56" s="391"/>
      <c r="C56" s="391"/>
      <c r="D56" s="391"/>
      <c r="E56" s="391"/>
      <c r="F56" s="391"/>
      <c r="G56" s="391"/>
      <c r="H56" s="391"/>
      <c r="I56" s="391"/>
      <c r="J56" s="391"/>
      <c r="K56" s="391"/>
      <c r="L56" s="391"/>
      <c r="M56" s="391"/>
      <c r="N56" s="391"/>
    </row>
    <row r="57" spans="2:14">
      <c r="B57" s="391"/>
      <c r="C57" s="391"/>
      <c r="D57" s="391"/>
      <c r="E57" s="391"/>
      <c r="F57" s="391"/>
      <c r="G57" s="391"/>
      <c r="H57" s="391"/>
      <c r="I57" s="391"/>
      <c r="J57" s="391"/>
      <c r="K57" s="391"/>
      <c r="L57" s="391"/>
      <c r="M57" s="391"/>
      <c r="N57" s="391"/>
    </row>
  </sheetData>
  <mergeCells count="7">
    <mergeCell ref="B12:M12"/>
    <mergeCell ref="G4:H4"/>
    <mergeCell ref="J4:M4"/>
    <mergeCell ref="B8:M8"/>
    <mergeCell ref="B9:L9"/>
    <mergeCell ref="B10:M10"/>
    <mergeCell ref="B11:M11"/>
  </mergeCells>
  <dataValidations count="1">
    <dataValidation type="list" allowBlank="1" showInputMessage="1" showErrorMessage="1" sqref="I5" xr:uid="{D2C5AE2C-5948-4A41-B97A-3DA6F2155381}">
      <formula1>ia_in_considerare_incertitudinea_de_masurare__WIM</formula1>
    </dataValidation>
  </dataValidations>
  <hyperlinks>
    <hyperlink ref="B2" location="Cuprins!A1" display="Cuprins!A1" xr:uid="{896DA682-7D24-4A40-BBDE-73DD13DEBA03}"/>
  </hyperlinks>
  <pageMargins left="0.25" right="0.25" top="0.75" bottom="0.90625000000000011" header="0.30000000000000004" footer="0.30000000000000004"/>
  <pageSetup paperSize="9" scale="75" fitToWidth="0" fitToHeight="0" orientation="landscape" r:id="rId1"/>
  <headerFooter>
    <oddHeader>&amp;L&amp;"-,Bold"Chimie si radioactivitate&amp;C&amp;"-,Bold"Matricea de corespondență a regulilor de decizie aplicate 
pentru încercările efectate de către IISPV</oddHeader>
    <oddFooter>&amp;L&amp;8Rez. = Rezultat analiza
"&lt;" = mai mic
"&gt;" = mai mare
"≥" = mai mare s-au egal
"≤" = mai mic sau egal&amp;CCod F4-PG13                                                     Ed I Rev 01 / Data 08.03.2021   &amp;RPag.&amp;P din &amp;N</oddFooter>
  </headerFooter>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28D447-B159-48C2-BFF3-1E702BCC9CB0}">
  <dimension ref="A1:N59"/>
  <sheetViews>
    <sheetView view="pageLayout" zoomScaleNormal="100" workbookViewId="0">
      <selection activeCell="B2" sqref="B2"/>
    </sheetView>
  </sheetViews>
  <sheetFormatPr defaultRowHeight="15"/>
  <cols>
    <col min="1" max="1" width="27.42578125" style="26" customWidth="1"/>
    <col min="2" max="2" width="13.7109375" style="26" customWidth="1"/>
    <col min="3" max="3" width="21.28515625" style="26" customWidth="1"/>
    <col min="4" max="4" width="9.140625" style="26" customWidth="1"/>
    <col min="5" max="5" width="11.42578125" style="26" customWidth="1"/>
    <col min="6" max="6" width="4.140625" style="26" customWidth="1"/>
    <col min="7" max="7" width="10.140625" style="26" customWidth="1"/>
    <col min="8" max="8" width="2.85546875" style="26" customWidth="1"/>
    <col min="9" max="9" width="13.85546875" style="26" customWidth="1"/>
    <col min="10" max="10" width="13.5703125" style="26" customWidth="1"/>
    <col min="11" max="11" width="12.7109375" style="26" customWidth="1"/>
    <col min="12" max="12" width="18.140625" style="26" customWidth="1"/>
    <col min="13" max="13" width="9.28515625" style="26" customWidth="1"/>
    <col min="14" max="14" width="10.7109375" style="26" customWidth="1"/>
    <col min="15" max="15" width="25.5703125" style="26" customWidth="1"/>
    <col min="16" max="16" width="14.7109375" style="26" customWidth="1"/>
    <col min="17" max="17" width="9.140625" style="26" customWidth="1"/>
    <col min="18" max="16384" width="9.140625" style="26"/>
  </cols>
  <sheetData>
    <row r="1" spans="1:14">
      <c r="A1" s="26" t="s">
        <v>923</v>
      </c>
      <c r="I1" s="27" t="s">
        <v>109</v>
      </c>
      <c r="J1" s="28"/>
      <c r="K1" s="28" t="s">
        <v>110</v>
      </c>
      <c r="L1" s="59">
        <v>45505</v>
      </c>
    </row>
    <row r="2" spans="1:14" ht="15.75" thickBot="1">
      <c r="A2" s="26" t="s">
        <v>112</v>
      </c>
      <c r="B2" s="29" t="s">
        <v>113</v>
      </c>
      <c r="I2" s="30" t="s">
        <v>114</v>
      </c>
      <c r="J2" s="31"/>
      <c r="K2" s="32" t="s">
        <v>115</v>
      </c>
      <c r="L2" s="30"/>
    </row>
    <row r="3" spans="1:14" ht="15.75" thickBot="1">
      <c r="A3" s="33" t="s">
        <v>116</v>
      </c>
      <c r="B3" s="34"/>
      <c r="C3" s="35" t="s">
        <v>117</v>
      </c>
      <c r="D3" s="35"/>
      <c r="E3" s="36"/>
      <c r="F3" s="37"/>
      <c r="G3" s="38"/>
      <c r="H3" s="39"/>
      <c r="I3" s="40" t="s">
        <v>118</v>
      </c>
      <c r="J3" s="39"/>
      <c r="K3" s="39"/>
      <c r="L3" s="39"/>
      <c r="M3" s="39"/>
      <c r="N3" s="41"/>
    </row>
    <row r="4" spans="1:14" ht="63.75" customHeight="1" thickBot="1">
      <c r="A4" s="396" t="s">
        <v>2</v>
      </c>
      <c r="B4" s="396" t="s">
        <v>119</v>
      </c>
      <c r="C4" s="42" t="s">
        <v>120</v>
      </c>
      <c r="D4" s="43" t="s">
        <v>121</v>
      </c>
      <c r="E4" s="43" t="s">
        <v>122</v>
      </c>
      <c r="F4" s="44" t="s">
        <v>123</v>
      </c>
      <c r="G4" s="402" t="s">
        <v>124</v>
      </c>
      <c r="H4" s="402"/>
      <c r="I4" s="396" t="s">
        <v>125</v>
      </c>
      <c r="J4" s="403" t="s">
        <v>126</v>
      </c>
      <c r="K4" s="403"/>
      <c r="L4" s="403"/>
      <c r="M4" s="403"/>
      <c r="N4" s="45" t="s">
        <v>127</v>
      </c>
    </row>
    <row r="5" spans="1:14" ht="66.75" customHeight="1" thickBot="1">
      <c r="A5" s="23" t="s">
        <v>924</v>
      </c>
      <c r="B5" s="22" t="s">
        <v>173</v>
      </c>
      <c r="C5" s="47" t="s">
        <v>925</v>
      </c>
      <c r="D5" s="48" t="s">
        <v>926</v>
      </c>
      <c r="E5" s="58">
        <v>0.5</v>
      </c>
      <c r="F5" s="50" t="s">
        <v>662</v>
      </c>
      <c r="G5" s="14">
        <v>15</v>
      </c>
      <c r="H5" s="45" t="s">
        <v>133</v>
      </c>
      <c r="I5" s="45" t="s">
        <v>134</v>
      </c>
      <c r="J5" s="46" t="str">
        <f>"Rez.≤"&amp;ROUND(E5-(E5)*(G5/100),2)&amp;F5 &amp;" = Indeplineste cerintele specificate"</f>
        <v>Rez.≤0,43mg/l = Indeplineste cerintele specificate</v>
      </c>
      <c r="K5" s="46" t="str">
        <f>"Rez.&gt;"&amp;ROUND(E5+(E5)*(G5/100),2)&amp;F5&amp;" = Nu indeplineste cerintele specificate"</f>
        <v>Rez.&gt;0,58mg/l = Nu indeplineste cerintele specificate</v>
      </c>
      <c r="L5" s="46" t="str">
        <f>ROUND((E5-(E5)*(G5/100)),2)&amp;F5&amp; " &lt; Rez. ≤ "&amp;ROUND(E5+(E5)*(G5/100),2)&amp;F5&amp;" = prezinta risc de neindeplinire cerinte specificate"</f>
        <v>0,43mg/l &lt; Rez. ≤ 0,58mg/l = prezinta risc de neindeplinire cerinte specificate</v>
      </c>
      <c r="M5" s="45" t="str">
        <f>IF(C5="Nu exista","Neaplicabil ptr. ca nu exista limita de specificatie","x")</f>
        <v>x</v>
      </c>
      <c r="N5" s="114"/>
    </row>
    <row r="6" spans="1:14" ht="15.75" thickBot="1">
      <c r="A6" s="391"/>
      <c r="B6" s="391"/>
      <c r="C6" s="391"/>
      <c r="D6" s="391"/>
      <c r="E6" s="391"/>
      <c r="F6" s="391"/>
      <c r="G6" s="391"/>
      <c r="H6" s="391"/>
      <c r="I6" s="391"/>
      <c r="J6" s="391"/>
      <c r="K6" s="391"/>
      <c r="L6" s="391"/>
      <c r="M6" s="391"/>
      <c r="N6" s="391"/>
    </row>
    <row r="7" spans="1:14" ht="15.75" thickBot="1">
      <c r="A7" s="14" t="s">
        <v>144</v>
      </c>
    </row>
    <row r="8" spans="1:14" ht="15.75" thickBot="1">
      <c r="A8" s="14" t="s">
        <v>147</v>
      </c>
      <c r="B8" s="404" t="s">
        <v>148</v>
      </c>
      <c r="C8" s="404"/>
      <c r="D8" s="404"/>
      <c r="E8" s="404"/>
      <c r="F8" s="404"/>
      <c r="G8" s="404"/>
      <c r="H8" s="404"/>
      <c r="I8" s="404"/>
      <c r="J8" s="404"/>
      <c r="K8" s="404"/>
      <c r="L8" s="404"/>
      <c r="M8" s="404"/>
    </row>
    <row r="9" spans="1:14" ht="15.75" thickBot="1">
      <c r="A9" s="56" t="s">
        <v>212</v>
      </c>
      <c r="B9" s="404" t="s">
        <v>927</v>
      </c>
      <c r="C9" s="404"/>
      <c r="D9" s="404"/>
      <c r="E9" s="404"/>
      <c r="F9" s="404"/>
      <c r="G9" s="404"/>
      <c r="H9" s="404"/>
      <c r="I9" s="404"/>
      <c r="J9" s="404"/>
      <c r="K9" s="404"/>
      <c r="L9" s="404"/>
      <c r="M9" s="404"/>
    </row>
    <row r="10" spans="1:14" ht="15.75" thickBot="1">
      <c r="A10" s="14" t="s">
        <v>928</v>
      </c>
      <c r="B10" s="404" t="s">
        <v>150</v>
      </c>
      <c r="C10" s="404"/>
      <c r="D10" s="404"/>
      <c r="E10" s="404"/>
      <c r="F10" s="404"/>
      <c r="G10" s="404"/>
      <c r="H10" s="404"/>
      <c r="I10" s="404"/>
      <c r="J10" s="404"/>
      <c r="K10" s="404"/>
      <c r="L10" s="404"/>
      <c r="M10" s="404"/>
    </row>
    <row r="11" spans="1:14" ht="15.75" thickBot="1">
      <c r="A11" s="14"/>
      <c r="B11" s="401"/>
      <c r="C11" s="401"/>
      <c r="D11" s="401"/>
      <c r="E11" s="401"/>
      <c r="F11" s="401"/>
      <c r="G11" s="401"/>
      <c r="H11" s="401"/>
      <c r="I11" s="401"/>
      <c r="J11" s="401"/>
      <c r="K11" s="401"/>
      <c r="L11" s="401"/>
      <c r="M11" s="401"/>
    </row>
    <row r="12" spans="1:14" ht="15.75" thickBot="1">
      <c r="A12" s="14"/>
      <c r="B12" s="401"/>
      <c r="C12" s="401"/>
      <c r="D12" s="401"/>
      <c r="E12" s="401"/>
      <c r="F12" s="401"/>
      <c r="G12" s="401"/>
      <c r="H12" s="401"/>
      <c r="I12" s="401"/>
      <c r="J12" s="401"/>
      <c r="K12" s="401"/>
      <c r="L12" s="401"/>
      <c r="M12" s="401"/>
    </row>
    <row r="13" spans="1:14">
      <c r="A13" s="391"/>
      <c r="B13" s="391"/>
      <c r="C13" s="391"/>
      <c r="D13" s="391"/>
      <c r="E13" s="391"/>
      <c r="F13" s="391"/>
      <c r="G13" s="391"/>
      <c r="H13" s="391"/>
      <c r="I13" s="391"/>
      <c r="J13" s="391"/>
      <c r="K13" s="391"/>
      <c r="L13" s="391"/>
      <c r="M13" s="391"/>
      <c r="N13" s="391"/>
    </row>
    <row r="14" spans="1:14">
      <c r="A14" s="391"/>
      <c r="B14" s="391"/>
      <c r="C14" s="391"/>
      <c r="D14" s="391"/>
      <c r="E14" s="391"/>
      <c r="F14" s="391"/>
      <c r="G14" s="391"/>
      <c r="H14" s="391"/>
      <c r="I14" s="391"/>
      <c r="J14" s="391"/>
      <c r="K14" s="391"/>
      <c r="L14" s="391"/>
      <c r="M14" s="391"/>
      <c r="N14" s="391"/>
    </row>
    <row r="15" spans="1:14">
      <c r="A15" s="391"/>
      <c r="B15" s="391"/>
      <c r="C15" s="391"/>
      <c r="D15" s="391"/>
      <c r="E15" s="391"/>
      <c r="F15" s="391"/>
      <c r="G15" s="391"/>
      <c r="H15" s="391"/>
      <c r="I15" s="391"/>
      <c r="J15" s="391"/>
      <c r="K15" s="391"/>
      <c r="L15" s="391"/>
      <c r="M15" s="391"/>
      <c r="N15" s="391"/>
    </row>
    <row r="16" spans="1:14">
      <c r="A16" s="391"/>
      <c r="B16" s="391"/>
      <c r="C16" s="391"/>
      <c r="D16" s="391"/>
      <c r="E16" s="391"/>
      <c r="F16" s="391"/>
      <c r="G16" s="391"/>
      <c r="H16" s="391"/>
      <c r="I16" s="391"/>
      <c r="J16" s="391"/>
      <c r="K16" s="391"/>
      <c r="L16" s="391"/>
      <c r="M16" s="391"/>
      <c r="N16" s="391"/>
    </row>
    <row r="17" spans="2:14">
      <c r="B17" s="391"/>
      <c r="C17" s="391"/>
      <c r="D17" s="391"/>
      <c r="E17" s="391"/>
      <c r="F17" s="391"/>
      <c r="G17" s="391"/>
      <c r="H17" s="391"/>
      <c r="I17" s="391"/>
      <c r="J17" s="391"/>
      <c r="K17" s="391"/>
      <c r="L17" s="391"/>
      <c r="M17" s="391"/>
      <c r="N17" s="391"/>
    </row>
    <row r="18" spans="2:14">
      <c r="B18" s="391"/>
      <c r="C18" s="391"/>
      <c r="D18" s="391"/>
      <c r="E18" s="391"/>
      <c r="F18" s="391"/>
      <c r="G18" s="391"/>
      <c r="H18" s="391"/>
      <c r="I18" s="391"/>
      <c r="J18" s="391"/>
      <c r="K18" s="391"/>
      <c r="L18" s="391"/>
      <c r="M18" s="391"/>
      <c r="N18" s="391"/>
    </row>
    <row r="19" spans="2:14">
      <c r="B19" s="391"/>
      <c r="C19" s="391"/>
      <c r="D19" s="391"/>
      <c r="E19" s="391"/>
      <c r="F19" s="391"/>
      <c r="G19" s="391"/>
      <c r="H19" s="391"/>
      <c r="I19" s="391"/>
      <c r="J19" s="391"/>
      <c r="K19" s="391"/>
      <c r="L19" s="391"/>
      <c r="M19" s="391"/>
      <c r="N19" s="391"/>
    </row>
    <row r="20" spans="2:14">
      <c r="B20" s="391"/>
      <c r="C20" s="391"/>
      <c r="D20" s="391"/>
      <c r="E20" s="391"/>
      <c r="F20" s="391"/>
      <c r="G20" s="391"/>
      <c r="H20" s="391"/>
      <c r="I20" s="391"/>
      <c r="J20" s="391"/>
      <c r="K20" s="391"/>
      <c r="L20" s="391"/>
      <c r="M20" s="391"/>
      <c r="N20" s="391"/>
    </row>
    <row r="21" spans="2:14">
      <c r="B21" s="391"/>
      <c r="C21" s="391"/>
      <c r="D21" s="391"/>
      <c r="E21" s="391"/>
      <c r="F21" s="391"/>
      <c r="G21" s="391"/>
      <c r="H21" s="391"/>
      <c r="I21" s="391"/>
      <c r="J21" s="391"/>
      <c r="K21" s="391"/>
      <c r="L21" s="391"/>
      <c r="M21" s="391"/>
      <c r="N21" s="391"/>
    </row>
    <row r="22" spans="2:14">
      <c r="B22" s="391"/>
      <c r="C22" s="391"/>
      <c r="D22" s="391"/>
      <c r="E22" s="391"/>
      <c r="F22" s="391"/>
      <c r="G22" s="391"/>
      <c r="H22" s="391"/>
      <c r="I22" s="391"/>
      <c r="J22" s="391"/>
      <c r="K22" s="391"/>
      <c r="L22" s="391"/>
      <c r="M22" s="391"/>
      <c r="N22" s="391"/>
    </row>
    <row r="23" spans="2:14">
      <c r="B23" s="391"/>
      <c r="C23" s="391"/>
      <c r="D23" s="391"/>
      <c r="E23" s="391"/>
      <c r="F23" s="391"/>
      <c r="G23" s="391"/>
      <c r="H23" s="391"/>
      <c r="I23" s="391"/>
      <c r="J23" s="391"/>
      <c r="K23" s="391"/>
      <c r="L23" s="391"/>
      <c r="M23" s="391"/>
      <c r="N23" s="391"/>
    </row>
    <row r="24" spans="2:14">
      <c r="B24" s="391"/>
      <c r="C24" s="391"/>
      <c r="D24" s="391"/>
      <c r="E24" s="391"/>
      <c r="F24" s="391"/>
      <c r="G24" s="391"/>
      <c r="H24" s="391"/>
      <c r="I24" s="391"/>
      <c r="J24" s="391"/>
      <c r="K24" s="391"/>
      <c r="L24" s="391"/>
      <c r="M24" s="391"/>
      <c r="N24" s="391"/>
    </row>
    <row r="25" spans="2:14">
      <c r="B25" s="391"/>
      <c r="C25" s="391"/>
      <c r="D25" s="391"/>
      <c r="E25" s="391"/>
      <c r="F25" s="391"/>
      <c r="G25" s="391"/>
      <c r="H25" s="391"/>
      <c r="I25" s="391"/>
      <c r="J25" s="391"/>
      <c r="K25" s="391"/>
      <c r="L25" s="391"/>
      <c r="M25" s="391"/>
      <c r="N25" s="391"/>
    </row>
    <row r="26" spans="2:14">
      <c r="B26" s="391"/>
      <c r="C26" s="391"/>
      <c r="D26" s="391"/>
      <c r="E26" s="391"/>
      <c r="F26" s="391"/>
      <c r="G26" s="391"/>
      <c r="H26" s="391"/>
      <c r="I26" s="391"/>
      <c r="J26" s="391"/>
      <c r="K26" s="391"/>
      <c r="L26" s="391"/>
      <c r="M26" s="391"/>
      <c r="N26" s="391"/>
    </row>
    <row r="27" spans="2:14">
      <c r="B27" s="391"/>
      <c r="C27" s="391"/>
      <c r="D27" s="391"/>
      <c r="E27" s="391"/>
      <c r="F27" s="391"/>
      <c r="G27" s="391"/>
      <c r="H27" s="391"/>
      <c r="I27" s="391"/>
      <c r="J27" s="391"/>
      <c r="K27" s="391"/>
      <c r="L27" s="391"/>
      <c r="M27" s="391"/>
      <c r="N27" s="391"/>
    </row>
    <row r="28" spans="2:14">
      <c r="B28" s="391"/>
      <c r="C28" s="391"/>
      <c r="D28" s="391"/>
      <c r="E28" s="391"/>
      <c r="F28" s="391"/>
      <c r="G28" s="391"/>
      <c r="H28" s="391"/>
      <c r="I28" s="391"/>
      <c r="J28" s="391"/>
      <c r="K28" s="391"/>
      <c r="L28" s="391"/>
      <c r="M28" s="391"/>
      <c r="N28" s="391"/>
    </row>
    <row r="29" spans="2:14">
      <c r="B29" s="391"/>
      <c r="C29" s="391"/>
      <c r="D29" s="391"/>
      <c r="E29" s="391"/>
      <c r="F29" s="391"/>
      <c r="G29" s="391"/>
      <c r="H29" s="391"/>
      <c r="I29" s="391"/>
      <c r="J29" s="391"/>
      <c r="K29" s="391"/>
      <c r="L29" s="391"/>
      <c r="M29" s="391"/>
      <c r="N29" s="391"/>
    </row>
    <row r="30" spans="2:14">
      <c r="B30" s="391"/>
      <c r="C30" s="391"/>
      <c r="D30" s="391"/>
      <c r="E30" s="391"/>
      <c r="F30" s="391"/>
      <c r="G30" s="391"/>
      <c r="H30" s="391"/>
      <c r="I30" s="391"/>
      <c r="J30" s="391"/>
      <c r="K30" s="391"/>
      <c r="L30" s="391"/>
      <c r="M30" s="391"/>
      <c r="N30" s="391"/>
    </row>
    <row r="31" spans="2:14">
      <c r="B31" s="391"/>
      <c r="C31" s="391"/>
      <c r="D31" s="391"/>
      <c r="E31" s="391"/>
      <c r="F31" s="391"/>
      <c r="G31" s="391"/>
      <c r="H31" s="391"/>
      <c r="I31" s="391"/>
      <c r="J31" s="391"/>
      <c r="K31" s="391"/>
      <c r="L31" s="391"/>
      <c r="M31" s="391"/>
      <c r="N31" s="391"/>
    </row>
    <row r="32" spans="2:14">
      <c r="B32" s="391"/>
      <c r="C32" s="391"/>
      <c r="D32" s="391"/>
      <c r="E32" s="391"/>
      <c r="F32" s="391"/>
      <c r="G32" s="391"/>
      <c r="H32" s="391"/>
      <c r="I32" s="391"/>
      <c r="J32" s="391"/>
      <c r="K32" s="391"/>
      <c r="L32" s="391"/>
      <c r="M32" s="391"/>
      <c r="N32" s="391"/>
    </row>
    <row r="33" spans="2:14">
      <c r="B33" s="391"/>
      <c r="C33" s="391"/>
      <c r="D33" s="391"/>
      <c r="E33" s="391"/>
      <c r="F33" s="391"/>
      <c r="G33" s="391"/>
      <c r="H33" s="391"/>
      <c r="I33" s="391"/>
      <c r="J33" s="391"/>
      <c r="K33" s="391"/>
      <c r="L33" s="391"/>
      <c r="M33" s="391"/>
      <c r="N33" s="391"/>
    </row>
    <row r="34" spans="2:14">
      <c r="B34" s="391"/>
      <c r="C34" s="391"/>
      <c r="D34" s="391"/>
      <c r="E34" s="391"/>
      <c r="F34" s="391"/>
      <c r="G34" s="391"/>
      <c r="H34" s="391"/>
      <c r="I34" s="391"/>
      <c r="J34" s="391"/>
      <c r="K34" s="391"/>
      <c r="L34" s="391"/>
      <c r="M34" s="391"/>
      <c r="N34" s="391"/>
    </row>
    <row r="35" spans="2:14">
      <c r="B35" s="391"/>
      <c r="C35" s="391"/>
      <c r="D35" s="391"/>
      <c r="E35" s="391"/>
      <c r="F35" s="391"/>
      <c r="G35" s="391"/>
      <c r="H35" s="391"/>
      <c r="I35" s="391"/>
      <c r="J35" s="391"/>
      <c r="K35" s="391"/>
      <c r="L35" s="391"/>
      <c r="M35" s="391"/>
      <c r="N35" s="391"/>
    </row>
    <row r="36" spans="2:14">
      <c r="B36" s="391"/>
      <c r="C36" s="391"/>
      <c r="D36" s="391"/>
      <c r="E36" s="391"/>
      <c r="F36" s="391"/>
      <c r="G36" s="391"/>
      <c r="H36" s="391"/>
      <c r="I36" s="391"/>
      <c r="J36" s="391"/>
      <c r="K36" s="391"/>
      <c r="L36" s="391"/>
      <c r="M36" s="391"/>
      <c r="N36" s="391"/>
    </row>
    <row r="37" spans="2:14">
      <c r="B37" s="391"/>
      <c r="C37" s="391"/>
      <c r="D37" s="391"/>
      <c r="E37" s="391"/>
      <c r="F37" s="391"/>
      <c r="G37" s="391"/>
      <c r="H37" s="391"/>
      <c r="I37" s="391"/>
      <c r="J37" s="391"/>
      <c r="K37" s="391"/>
      <c r="L37" s="391"/>
      <c r="M37" s="391"/>
      <c r="N37" s="391"/>
    </row>
    <row r="38" spans="2:14">
      <c r="B38" s="391"/>
      <c r="C38" s="391"/>
      <c r="D38" s="391"/>
      <c r="E38" s="391"/>
      <c r="F38" s="391"/>
      <c r="G38" s="391"/>
      <c r="H38" s="391"/>
      <c r="I38" s="391"/>
      <c r="J38" s="391"/>
      <c r="K38" s="391"/>
      <c r="L38" s="391"/>
      <c r="M38" s="391"/>
      <c r="N38" s="391"/>
    </row>
    <row r="39" spans="2:14">
      <c r="B39" s="391"/>
      <c r="C39" s="391"/>
      <c r="D39" s="391"/>
      <c r="E39" s="391"/>
      <c r="F39" s="391"/>
      <c r="G39" s="391"/>
      <c r="H39" s="391"/>
      <c r="I39" s="391"/>
      <c r="J39" s="391"/>
      <c r="K39" s="391"/>
      <c r="L39" s="391"/>
      <c r="M39" s="391"/>
      <c r="N39" s="391"/>
    </row>
    <row r="40" spans="2:14">
      <c r="B40" s="391"/>
      <c r="C40" s="391"/>
      <c r="D40" s="391"/>
      <c r="E40" s="391"/>
      <c r="F40" s="391"/>
      <c r="G40" s="391"/>
      <c r="H40" s="391"/>
      <c r="I40" s="391"/>
      <c r="J40" s="391"/>
      <c r="K40" s="391"/>
      <c r="L40" s="391"/>
      <c r="M40" s="391"/>
      <c r="N40" s="391"/>
    </row>
    <row r="41" spans="2:14">
      <c r="B41" s="391"/>
      <c r="C41" s="391"/>
      <c r="D41" s="391"/>
      <c r="E41" s="391"/>
      <c r="F41" s="391"/>
      <c r="G41" s="391"/>
      <c r="H41" s="391"/>
      <c r="I41" s="391"/>
      <c r="J41" s="391"/>
      <c r="K41" s="391"/>
      <c r="L41" s="391"/>
      <c r="M41" s="391"/>
      <c r="N41" s="391"/>
    </row>
    <row r="42" spans="2:14">
      <c r="B42" s="391"/>
      <c r="C42" s="391"/>
      <c r="D42" s="391"/>
      <c r="E42" s="391"/>
      <c r="F42" s="391"/>
      <c r="G42" s="391"/>
      <c r="H42" s="391"/>
      <c r="I42" s="391"/>
      <c r="J42" s="391"/>
      <c r="K42" s="391"/>
      <c r="L42" s="391"/>
      <c r="M42" s="391"/>
      <c r="N42" s="391"/>
    </row>
    <row r="43" spans="2:14">
      <c r="B43" s="391"/>
      <c r="C43" s="391"/>
      <c r="D43" s="391"/>
      <c r="E43" s="391"/>
      <c r="F43" s="391"/>
      <c r="G43" s="391"/>
      <c r="H43" s="391"/>
      <c r="I43" s="391"/>
      <c r="J43" s="391"/>
      <c r="K43" s="391"/>
      <c r="L43" s="391"/>
      <c r="M43" s="391"/>
      <c r="N43" s="391"/>
    </row>
    <row r="44" spans="2:14">
      <c r="B44" s="391"/>
      <c r="C44" s="391"/>
      <c r="D44" s="391"/>
      <c r="E44" s="391"/>
      <c r="F44" s="391"/>
      <c r="G44" s="391"/>
      <c r="H44" s="391"/>
      <c r="I44" s="391"/>
      <c r="J44" s="391"/>
      <c r="K44" s="391"/>
      <c r="L44" s="391"/>
      <c r="M44" s="391"/>
      <c r="N44" s="391"/>
    </row>
    <row r="45" spans="2:14">
      <c r="B45" s="391"/>
      <c r="C45" s="391"/>
      <c r="D45" s="391"/>
      <c r="E45" s="391"/>
      <c r="F45" s="391"/>
      <c r="G45" s="391"/>
      <c r="H45" s="391"/>
      <c r="I45" s="391"/>
      <c r="J45" s="391"/>
      <c r="K45" s="391"/>
      <c r="L45" s="391"/>
      <c r="M45" s="391"/>
      <c r="N45" s="391"/>
    </row>
    <row r="46" spans="2:14">
      <c r="B46" s="391"/>
      <c r="C46" s="391"/>
      <c r="D46" s="391"/>
      <c r="E46" s="391"/>
      <c r="F46" s="391"/>
      <c r="G46" s="391"/>
      <c r="H46" s="391"/>
      <c r="I46" s="391"/>
      <c r="J46" s="391"/>
      <c r="K46" s="391"/>
      <c r="L46" s="391"/>
      <c r="M46" s="391"/>
      <c r="N46" s="391"/>
    </row>
    <row r="47" spans="2:14">
      <c r="B47" s="391"/>
      <c r="C47" s="391"/>
      <c r="D47" s="391"/>
      <c r="E47" s="391"/>
      <c r="F47" s="391"/>
      <c r="G47" s="391"/>
      <c r="H47" s="391"/>
      <c r="I47" s="391"/>
      <c r="J47" s="391"/>
      <c r="K47" s="391"/>
      <c r="L47" s="391"/>
      <c r="M47" s="391"/>
      <c r="N47" s="391"/>
    </row>
    <row r="48" spans="2:14">
      <c r="B48" s="391"/>
      <c r="C48" s="391"/>
      <c r="D48" s="391"/>
      <c r="E48" s="391"/>
      <c r="F48" s="391"/>
      <c r="G48" s="391"/>
      <c r="H48" s="391"/>
      <c r="I48" s="391"/>
      <c r="J48" s="391"/>
      <c r="K48" s="391"/>
      <c r="L48" s="391"/>
      <c r="M48" s="391"/>
      <c r="N48" s="391"/>
    </row>
    <row r="49" spans="2:14">
      <c r="B49" s="391"/>
      <c r="C49" s="391"/>
      <c r="D49" s="391"/>
      <c r="E49" s="391"/>
      <c r="F49" s="391"/>
      <c r="G49" s="391"/>
      <c r="H49" s="391"/>
      <c r="I49" s="391"/>
      <c r="J49" s="391"/>
      <c r="K49" s="391"/>
      <c r="L49" s="391"/>
      <c r="M49" s="391"/>
      <c r="N49" s="391"/>
    </row>
    <row r="50" spans="2:14">
      <c r="B50" s="391"/>
      <c r="C50" s="391"/>
      <c r="D50" s="391"/>
      <c r="E50" s="391"/>
      <c r="F50" s="391"/>
      <c r="G50" s="391"/>
      <c r="H50" s="391"/>
      <c r="I50" s="391"/>
      <c r="J50" s="391"/>
      <c r="K50" s="391"/>
      <c r="L50" s="391"/>
      <c r="M50" s="391"/>
      <c r="N50" s="391"/>
    </row>
    <row r="51" spans="2:14">
      <c r="B51" s="391"/>
      <c r="C51" s="391"/>
      <c r="D51" s="391"/>
      <c r="E51" s="391"/>
      <c r="F51" s="391"/>
      <c r="G51" s="391"/>
      <c r="H51" s="391"/>
      <c r="I51" s="391"/>
      <c r="J51" s="391"/>
      <c r="K51" s="391"/>
      <c r="L51" s="391"/>
      <c r="M51" s="391"/>
      <c r="N51" s="391"/>
    </row>
    <row r="52" spans="2:14">
      <c r="B52" s="391"/>
      <c r="C52" s="391"/>
      <c r="D52" s="391"/>
      <c r="E52" s="391"/>
      <c r="F52" s="391"/>
      <c r="G52" s="391"/>
      <c r="H52" s="391"/>
      <c r="I52" s="391"/>
      <c r="J52" s="391"/>
      <c r="K52" s="391"/>
      <c r="L52" s="391"/>
      <c r="M52" s="391"/>
      <c r="N52" s="391"/>
    </row>
    <row r="53" spans="2:14">
      <c r="B53" s="391"/>
      <c r="C53" s="391"/>
      <c r="D53" s="391"/>
      <c r="E53" s="391"/>
      <c r="F53" s="391"/>
      <c r="G53" s="391"/>
      <c r="H53" s="391"/>
      <c r="I53" s="391"/>
      <c r="J53" s="391"/>
      <c r="K53" s="391"/>
      <c r="L53" s="391"/>
      <c r="M53" s="391"/>
      <c r="N53" s="391"/>
    </row>
    <row r="54" spans="2:14">
      <c r="B54" s="391"/>
      <c r="C54" s="391"/>
      <c r="D54" s="391"/>
      <c r="E54" s="391"/>
      <c r="F54" s="391"/>
      <c r="G54" s="391"/>
      <c r="H54" s="391"/>
      <c r="I54" s="391"/>
      <c r="J54" s="391"/>
      <c r="K54" s="391"/>
      <c r="L54" s="391"/>
      <c r="M54" s="391"/>
      <c r="N54" s="391"/>
    </row>
    <row r="55" spans="2:14">
      <c r="B55" s="391"/>
      <c r="C55" s="391"/>
      <c r="D55" s="391"/>
      <c r="E55" s="391"/>
      <c r="F55" s="391"/>
      <c r="G55" s="391"/>
      <c r="H55" s="391"/>
      <c r="I55" s="391"/>
      <c r="J55" s="391"/>
      <c r="K55" s="391"/>
      <c r="L55" s="391"/>
      <c r="M55" s="391"/>
      <c r="N55" s="391"/>
    </row>
    <row r="56" spans="2:14">
      <c r="B56" s="391"/>
      <c r="C56" s="391"/>
      <c r="D56" s="391"/>
      <c r="E56" s="391"/>
      <c r="F56" s="391"/>
      <c r="G56" s="391"/>
      <c r="H56" s="391"/>
      <c r="I56" s="391"/>
      <c r="J56" s="391"/>
      <c r="K56" s="391"/>
      <c r="L56" s="391"/>
      <c r="M56" s="391"/>
      <c r="N56" s="391"/>
    </row>
    <row r="57" spans="2:14">
      <c r="B57" s="391"/>
      <c r="C57" s="391"/>
      <c r="D57" s="391"/>
      <c r="E57" s="391"/>
      <c r="F57" s="391"/>
      <c r="G57" s="391"/>
      <c r="H57" s="391"/>
      <c r="I57" s="391"/>
      <c r="J57" s="391"/>
      <c r="K57" s="391"/>
      <c r="L57" s="391"/>
      <c r="M57" s="391"/>
      <c r="N57" s="391"/>
    </row>
    <row r="58" spans="2:14">
      <c r="B58" s="391"/>
      <c r="C58" s="391"/>
      <c r="D58" s="391"/>
      <c r="E58" s="391"/>
      <c r="F58" s="391"/>
      <c r="G58" s="391"/>
      <c r="H58" s="391"/>
      <c r="I58" s="391"/>
      <c r="J58" s="391"/>
      <c r="K58" s="391"/>
      <c r="L58" s="391"/>
      <c r="M58" s="391"/>
      <c r="N58" s="391"/>
    </row>
    <row r="59" spans="2:14">
      <c r="B59" s="391"/>
      <c r="C59" s="391"/>
      <c r="D59" s="391"/>
      <c r="E59" s="391"/>
      <c r="F59" s="391"/>
      <c r="G59" s="391"/>
      <c r="H59" s="391"/>
      <c r="I59" s="391"/>
      <c r="J59" s="391"/>
      <c r="K59" s="391"/>
      <c r="L59" s="391"/>
      <c r="M59" s="391"/>
      <c r="N59" s="391"/>
    </row>
  </sheetData>
  <mergeCells count="7">
    <mergeCell ref="B12:M12"/>
    <mergeCell ref="G4:H4"/>
    <mergeCell ref="J4:M4"/>
    <mergeCell ref="B8:M8"/>
    <mergeCell ref="B9:M9"/>
    <mergeCell ref="B10:M10"/>
    <mergeCell ref="B11:M11"/>
  </mergeCells>
  <dataValidations count="1">
    <dataValidation type="list" allowBlank="1" showInputMessage="1" showErrorMessage="1" sqref="I5" xr:uid="{9C31D7F5-B93D-4933-BCF9-5BCD026D408D}">
      <formula1>ia_in_considerare_incertitudinea_de_masurare__WIM</formula1>
    </dataValidation>
  </dataValidations>
  <hyperlinks>
    <hyperlink ref="B2" location="Cuprins!A1" display="Cuprins!A1" xr:uid="{69C35871-8A17-4B26-A2BE-CE83601363DB}"/>
  </hyperlinks>
  <pageMargins left="0.25" right="0.25" top="0.75" bottom="0.90625000000000011" header="0.30000000000000004" footer="0.30000000000000004"/>
  <pageSetup paperSize="9" scale="75" fitToWidth="0" fitToHeight="0" orientation="landscape" r:id="rId1"/>
  <headerFooter>
    <oddHeader>&amp;L&amp;"-,Bold"Chimie si radioactivitate&amp;C&amp;"-,Bold"Matricea de corespondență a regulilor de decizie aplicate 
pentru încercările efectate de către IISPV</oddHeader>
    <oddFooter>&amp;L&amp;8Rez. = Rezultat analiza
"&lt;" = mai mic
"&gt;" = mai mare
"≥" = mai mare s-au egal
"≤" = mai mic sau egal&amp;CCod F4-PG13                                                     Ed I Rev 01 / Data 08.03.2021   &amp;RPag.&amp;P din &amp;N</oddFooter>
  </headerFooter>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23003A-57E0-4B6B-A339-D7B0C5A79931}">
  <dimension ref="A1:N60"/>
  <sheetViews>
    <sheetView view="pageLayout" zoomScaleNormal="100" workbookViewId="0">
      <selection activeCell="B2" sqref="B2"/>
    </sheetView>
  </sheetViews>
  <sheetFormatPr defaultRowHeight="15"/>
  <cols>
    <col min="1" max="1" width="25.140625" style="26" customWidth="1"/>
    <col min="2" max="2" width="13.7109375" style="26" customWidth="1"/>
    <col min="3" max="3" width="24.5703125" style="26" customWidth="1"/>
    <col min="4" max="4" width="9.140625" style="26" customWidth="1"/>
    <col min="5" max="5" width="11.42578125" style="26" customWidth="1"/>
    <col min="6" max="6" width="4.140625" style="26" customWidth="1"/>
    <col min="7" max="7" width="10.140625" style="26" customWidth="1"/>
    <col min="8" max="8" width="2.85546875" style="26" customWidth="1"/>
    <col min="9" max="9" width="13.85546875" style="26" customWidth="1"/>
    <col min="10" max="10" width="13.5703125" style="26" customWidth="1"/>
    <col min="11" max="11" width="12.7109375" style="26" customWidth="1"/>
    <col min="12" max="12" width="18.140625" style="26" customWidth="1"/>
    <col min="13" max="13" width="9" style="26" customWidth="1"/>
    <col min="14" max="14" width="10.7109375" style="26" customWidth="1"/>
    <col min="15" max="15" width="25.5703125" style="26" customWidth="1"/>
    <col min="16" max="16" width="14.7109375" style="26" customWidth="1"/>
    <col min="17" max="17" width="9.140625" style="26" customWidth="1"/>
    <col min="18" max="16384" width="9.140625" style="26"/>
  </cols>
  <sheetData>
    <row r="1" spans="1:14">
      <c r="A1" s="26" t="s">
        <v>929</v>
      </c>
      <c r="I1" s="27" t="s">
        <v>109</v>
      </c>
      <c r="J1" s="28"/>
      <c r="K1" s="28" t="s">
        <v>110</v>
      </c>
      <c r="L1" s="59">
        <v>45539</v>
      </c>
    </row>
    <row r="2" spans="1:14" ht="15.75" thickBot="1">
      <c r="A2" s="26" t="s">
        <v>112</v>
      </c>
      <c r="B2" s="29" t="s">
        <v>113</v>
      </c>
      <c r="I2" s="30" t="s">
        <v>114</v>
      </c>
      <c r="J2" s="31"/>
      <c r="K2" s="32" t="s">
        <v>115</v>
      </c>
      <c r="L2" s="30"/>
    </row>
    <row r="3" spans="1:14" ht="30.75" thickBot="1">
      <c r="A3" s="33" t="s">
        <v>116</v>
      </c>
      <c r="B3" s="34"/>
      <c r="C3" s="35" t="s">
        <v>117</v>
      </c>
      <c r="D3" s="35"/>
      <c r="E3" s="36"/>
      <c r="F3" s="37"/>
      <c r="G3" s="38"/>
      <c r="H3" s="39"/>
      <c r="I3" s="40" t="s">
        <v>118</v>
      </c>
      <c r="J3" s="39"/>
      <c r="K3" s="39"/>
      <c r="L3" s="39"/>
      <c r="M3" s="39"/>
      <c r="N3" s="41"/>
    </row>
    <row r="4" spans="1:14" ht="63.75" customHeight="1" thickBot="1">
      <c r="A4" s="396" t="s">
        <v>2</v>
      </c>
      <c r="B4" s="396" t="s">
        <v>119</v>
      </c>
      <c r="C4" s="42" t="s">
        <v>120</v>
      </c>
      <c r="D4" s="43" t="s">
        <v>121</v>
      </c>
      <c r="E4" s="43" t="s">
        <v>122</v>
      </c>
      <c r="F4" s="44" t="s">
        <v>123</v>
      </c>
      <c r="G4" s="402" t="s">
        <v>124</v>
      </c>
      <c r="H4" s="402"/>
      <c r="I4" s="396" t="s">
        <v>125</v>
      </c>
      <c r="J4" s="403" t="s">
        <v>126</v>
      </c>
      <c r="K4" s="403"/>
      <c r="L4" s="403"/>
      <c r="M4" s="403"/>
      <c r="N4" s="45" t="s">
        <v>127</v>
      </c>
    </row>
    <row r="5" spans="1:14" ht="73.5" customHeight="1" thickBot="1">
      <c r="A5" s="23" t="s">
        <v>930</v>
      </c>
      <c r="B5" s="22" t="s">
        <v>173</v>
      </c>
      <c r="C5" s="47" t="s">
        <v>925</v>
      </c>
      <c r="D5" s="48" t="s">
        <v>926</v>
      </c>
      <c r="E5" s="58">
        <v>50</v>
      </c>
      <c r="F5" s="50" t="s">
        <v>662</v>
      </c>
      <c r="G5" s="14">
        <v>8.4</v>
      </c>
      <c r="H5" s="45" t="s">
        <v>133</v>
      </c>
      <c r="I5" s="45" t="s">
        <v>134</v>
      </c>
      <c r="J5" s="46" t="str">
        <f>"Rez.≤"&amp;ROUND(E5-(E5)*(G5/100),2)&amp;F5 &amp;" = Indeplineste cerintele specificate"</f>
        <v>Rez.≤45,8mg/l = Indeplineste cerintele specificate</v>
      </c>
      <c r="K5" s="46" t="str">
        <f>"Rez.&gt;"&amp;ROUND(E5+(E5)*(G5/100),2)&amp;F5&amp;" = Nu indeplineste cerintele specificate"</f>
        <v>Rez.&gt;54,2mg/l = Nu indeplineste cerintele specificate</v>
      </c>
      <c r="L5" s="46" t="str">
        <f>ROUND((E5-(E5)*(G5/100)),2)&amp;F5&amp; " &lt; Rez. ≤ "&amp;ROUND(E5+(E5)*(G5/100),2)&amp;F5&amp;" = prezinta risc de neindeplinire cerinte specificate"</f>
        <v>45,8mg/l &lt; Rez. ≤ 54,2mg/l = prezinta risc de neindeplinire cerinte specificate</v>
      </c>
      <c r="M5" s="45" t="str">
        <f>IF(C5="Nu exista","Neaplicabil ptr. ca nu exista limita de specificatie","x")</f>
        <v>x</v>
      </c>
      <c r="N5" s="114"/>
    </row>
    <row r="6" spans="1:14" ht="15.75" thickBot="1">
      <c r="A6" s="391"/>
      <c r="B6" s="391"/>
      <c r="C6" s="391"/>
      <c r="D6" s="391"/>
      <c r="E6" s="391"/>
      <c r="F6" s="391"/>
      <c r="G6" s="391"/>
      <c r="H6" s="391"/>
      <c r="I6" s="391"/>
      <c r="J6" s="391"/>
      <c r="K6" s="391"/>
      <c r="L6" s="391"/>
      <c r="M6" s="391"/>
      <c r="N6" s="391"/>
    </row>
    <row r="7" spans="1:14" ht="15.75" thickBot="1">
      <c r="A7" s="14" t="s">
        <v>144</v>
      </c>
    </row>
    <row r="8" spans="1:14" ht="15.75" thickBot="1">
      <c r="A8" s="14" t="s">
        <v>147</v>
      </c>
      <c r="B8" s="404" t="s">
        <v>148</v>
      </c>
      <c r="C8" s="404"/>
      <c r="D8" s="404"/>
      <c r="E8" s="404"/>
      <c r="F8" s="404"/>
      <c r="G8" s="404"/>
      <c r="H8" s="404"/>
      <c r="I8" s="404"/>
      <c r="J8" s="404"/>
      <c r="K8" s="404"/>
      <c r="L8" s="404"/>
      <c r="M8" s="404"/>
    </row>
    <row r="9" spans="1:14" ht="15.75" thickBot="1">
      <c r="A9" s="56" t="s">
        <v>212</v>
      </c>
      <c r="B9" s="404" t="s">
        <v>927</v>
      </c>
      <c r="C9" s="404"/>
      <c r="D9" s="404"/>
      <c r="E9" s="404"/>
      <c r="F9" s="404"/>
      <c r="G9" s="404"/>
      <c r="H9" s="404"/>
      <c r="I9" s="404"/>
      <c r="J9" s="404"/>
      <c r="K9" s="404"/>
      <c r="L9" s="404"/>
      <c r="M9" s="404"/>
    </row>
    <row r="10" spans="1:14" ht="15.75" thickBot="1">
      <c r="A10" s="14" t="s">
        <v>307</v>
      </c>
      <c r="B10" s="404" t="s">
        <v>150</v>
      </c>
      <c r="C10" s="404"/>
      <c r="D10" s="404"/>
      <c r="E10" s="404"/>
      <c r="F10" s="404"/>
      <c r="G10" s="404"/>
      <c r="H10" s="404"/>
      <c r="I10" s="404"/>
      <c r="J10" s="404"/>
      <c r="K10" s="404"/>
      <c r="L10" s="404"/>
      <c r="M10" s="404"/>
    </row>
    <row r="11" spans="1:14" ht="15.75" thickBot="1">
      <c r="A11" s="14"/>
      <c r="B11" s="401"/>
      <c r="C11" s="401"/>
      <c r="D11" s="401"/>
      <c r="E11" s="401"/>
      <c r="F11" s="401"/>
      <c r="G11" s="401"/>
      <c r="H11" s="401"/>
      <c r="I11" s="401"/>
      <c r="J11" s="401"/>
      <c r="K11" s="401"/>
      <c r="L11" s="401"/>
      <c r="M11" s="401"/>
    </row>
    <row r="12" spans="1:14" ht="15.75" thickBot="1">
      <c r="A12" s="14"/>
      <c r="B12" s="401"/>
      <c r="C12" s="401"/>
      <c r="D12" s="401"/>
      <c r="E12" s="401"/>
      <c r="F12" s="401"/>
      <c r="G12" s="401"/>
      <c r="H12" s="401"/>
      <c r="I12" s="401"/>
      <c r="J12" s="401"/>
      <c r="K12" s="401"/>
      <c r="L12" s="401"/>
      <c r="M12" s="401"/>
    </row>
    <row r="13" spans="1:14" ht="15.75" thickBot="1">
      <c r="A13" s="14"/>
      <c r="B13" s="401"/>
      <c r="C13" s="401"/>
      <c r="D13" s="401"/>
      <c r="E13" s="401"/>
      <c r="F13" s="401"/>
      <c r="G13" s="401"/>
      <c r="H13" s="401"/>
      <c r="I13" s="401"/>
      <c r="J13" s="401"/>
      <c r="K13" s="401"/>
      <c r="L13" s="401"/>
      <c r="M13" s="401"/>
    </row>
    <row r="14" spans="1:14">
      <c r="A14" s="391"/>
      <c r="B14" s="391"/>
      <c r="C14" s="391"/>
      <c r="D14" s="391"/>
      <c r="E14" s="391"/>
      <c r="F14" s="391"/>
      <c r="G14" s="391"/>
      <c r="H14" s="391"/>
      <c r="I14" s="391"/>
      <c r="J14" s="391"/>
      <c r="K14" s="391"/>
      <c r="L14" s="391"/>
      <c r="M14" s="391"/>
      <c r="N14" s="391"/>
    </row>
    <row r="15" spans="1:14">
      <c r="A15" s="391"/>
      <c r="B15" s="391"/>
      <c r="C15" s="391"/>
      <c r="D15" s="391"/>
      <c r="E15" s="391"/>
      <c r="F15" s="391"/>
      <c r="G15" s="391"/>
      <c r="H15" s="391"/>
      <c r="I15" s="391"/>
      <c r="J15" s="391"/>
      <c r="K15" s="391"/>
      <c r="L15" s="391"/>
      <c r="M15" s="391"/>
      <c r="N15" s="391"/>
    </row>
    <row r="16" spans="1:14">
      <c r="A16" s="391"/>
      <c r="B16" s="391"/>
      <c r="C16" s="391"/>
      <c r="D16" s="391"/>
      <c r="E16" s="391"/>
      <c r="F16" s="391"/>
      <c r="G16" s="391"/>
      <c r="H16" s="391"/>
      <c r="I16" s="391"/>
      <c r="J16" s="391"/>
      <c r="K16" s="391"/>
      <c r="L16" s="391"/>
      <c r="M16" s="391"/>
      <c r="N16" s="391"/>
    </row>
    <row r="17" spans="2:14">
      <c r="B17" s="391"/>
      <c r="C17" s="391"/>
      <c r="D17" s="391"/>
      <c r="E17" s="391"/>
      <c r="F17" s="391"/>
      <c r="G17" s="391"/>
      <c r="H17" s="391"/>
      <c r="I17" s="391"/>
      <c r="J17" s="391"/>
      <c r="K17" s="391"/>
      <c r="L17" s="391"/>
      <c r="M17" s="391"/>
      <c r="N17" s="391"/>
    </row>
    <row r="18" spans="2:14">
      <c r="B18" s="391"/>
      <c r="C18" s="391"/>
      <c r="D18" s="391"/>
      <c r="E18" s="391"/>
      <c r="F18" s="391"/>
      <c r="G18" s="391"/>
      <c r="H18" s="391"/>
      <c r="I18" s="391"/>
      <c r="J18" s="391"/>
      <c r="K18" s="391"/>
      <c r="L18" s="391"/>
      <c r="M18" s="391"/>
      <c r="N18" s="391"/>
    </row>
    <row r="19" spans="2:14">
      <c r="B19" s="391"/>
      <c r="C19" s="391"/>
      <c r="D19" s="391"/>
      <c r="E19" s="391"/>
      <c r="F19" s="391"/>
      <c r="G19" s="391"/>
      <c r="H19" s="391"/>
      <c r="I19" s="391"/>
      <c r="J19" s="391"/>
      <c r="K19" s="391"/>
      <c r="L19" s="391"/>
      <c r="M19" s="391"/>
      <c r="N19" s="391"/>
    </row>
    <row r="20" spans="2:14">
      <c r="B20" s="391"/>
      <c r="C20" s="391"/>
      <c r="D20" s="391"/>
      <c r="E20" s="391"/>
      <c r="F20" s="391"/>
      <c r="G20" s="391"/>
      <c r="H20" s="391"/>
      <c r="I20" s="391"/>
      <c r="J20" s="391"/>
      <c r="K20" s="391"/>
      <c r="L20" s="391"/>
      <c r="M20" s="391"/>
      <c r="N20" s="391"/>
    </row>
    <row r="21" spans="2:14">
      <c r="B21" s="391"/>
      <c r="C21" s="391"/>
      <c r="D21" s="391"/>
      <c r="E21" s="391"/>
      <c r="F21" s="391"/>
      <c r="G21" s="391"/>
      <c r="H21" s="391"/>
      <c r="I21" s="391"/>
      <c r="J21" s="391"/>
      <c r="K21" s="391"/>
      <c r="L21" s="391"/>
      <c r="M21" s="391"/>
      <c r="N21" s="391"/>
    </row>
    <row r="22" spans="2:14">
      <c r="B22" s="391"/>
      <c r="C22" s="391"/>
      <c r="D22" s="391"/>
      <c r="E22" s="391"/>
      <c r="F22" s="391"/>
      <c r="G22" s="391"/>
      <c r="H22" s="391"/>
      <c r="I22" s="391"/>
      <c r="J22" s="391"/>
      <c r="K22" s="391"/>
      <c r="L22" s="391"/>
      <c r="M22" s="391"/>
      <c r="N22" s="391"/>
    </row>
    <row r="23" spans="2:14">
      <c r="B23" s="391"/>
      <c r="C23" s="391"/>
      <c r="D23" s="391"/>
      <c r="E23" s="391"/>
      <c r="F23" s="391"/>
      <c r="G23" s="391"/>
      <c r="H23" s="391"/>
      <c r="I23" s="391"/>
      <c r="J23" s="391"/>
      <c r="K23" s="391"/>
      <c r="L23" s="391"/>
      <c r="M23" s="391"/>
      <c r="N23" s="391"/>
    </row>
    <row r="24" spans="2:14">
      <c r="B24" s="391"/>
      <c r="C24" s="391"/>
      <c r="D24" s="391"/>
      <c r="E24" s="391"/>
      <c r="F24" s="391"/>
      <c r="G24" s="391"/>
      <c r="H24" s="391"/>
      <c r="I24" s="391"/>
      <c r="J24" s="391"/>
      <c r="K24" s="391"/>
      <c r="L24" s="391"/>
      <c r="M24" s="391"/>
      <c r="N24" s="391"/>
    </row>
    <row r="25" spans="2:14">
      <c r="B25" s="391"/>
      <c r="C25" s="391"/>
      <c r="D25" s="391"/>
      <c r="E25" s="391"/>
      <c r="F25" s="391"/>
      <c r="G25" s="391"/>
      <c r="H25" s="391"/>
      <c r="I25" s="391"/>
      <c r="J25" s="391"/>
      <c r="K25" s="391"/>
      <c r="L25" s="391"/>
      <c r="M25" s="391"/>
      <c r="N25" s="391"/>
    </row>
    <row r="26" spans="2:14">
      <c r="B26" s="391"/>
      <c r="C26" s="391"/>
      <c r="D26" s="391"/>
      <c r="E26" s="391"/>
      <c r="F26" s="391"/>
      <c r="G26" s="391"/>
      <c r="H26" s="391"/>
      <c r="I26" s="391"/>
      <c r="J26" s="391"/>
      <c r="K26" s="391"/>
      <c r="L26" s="391"/>
      <c r="M26" s="391"/>
      <c r="N26" s="391"/>
    </row>
    <row r="27" spans="2:14">
      <c r="B27" s="391"/>
      <c r="C27" s="391"/>
      <c r="D27" s="391"/>
      <c r="E27" s="391"/>
      <c r="F27" s="391"/>
      <c r="G27" s="391"/>
      <c r="H27" s="391"/>
      <c r="I27" s="391"/>
      <c r="J27" s="391"/>
      <c r="K27" s="391"/>
      <c r="L27" s="391"/>
      <c r="M27" s="391"/>
      <c r="N27" s="391"/>
    </row>
    <row r="28" spans="2:14">
      <c r="B28" s="391"/>
      <c r="C28" s="391"/>
      <c r="D28" s="391"/>
      <c r="E28" s="391"/>
      <c r="F28" s="391"/>
      <c r="G28" s="391"/>
      <c r="H28" s="391"/>
      <c r="I28" s="391"/>
      <c r="J28" s="391"/>
      <c r="K28" s="391"/>
      <c r="L28" s="391"/>
      <c r="M28" s="391"/>
      <c r="N28" s="391"/>
    </row>
    <row r="29" spans="2:14">
      <c r="B29" s="391"/>
      <c r="C29" s="391"/>
      <c r="D29" s="391"/>
      <c r="E29" s="391"/>
      <c r="F29" s="391"/>
      <c r="G29" s="391"/>
      <c r="H29" s="391"/>
      <c r="I29" s="391"/>
      <c r="J29" s="391"/>
      <c r="K29" s="391"/>
      <c r="L29" s="391"/>
      <c r="M29" s="391"/>
      <c r="N29" s="391"/>
    </row>
    <row r="30" spans="2:14">
      <c r="B30" s="391"/>
      <c r="C30" s="391"/>
      <c r="D30" s="391"/>
      <c r="E30" s="391"/>
      <c r="F30" s="391"/>
      <c r="G30" s="391"/>
      <c r="H30" s="391"/>
      <c r="I30" s="391"/>
      <c r="J30" s="391"/>
      <c r="K30" s="391"/>
      <c r="L30" s="391"/>
      <c r="M30" s="391"/>
      <c r="N30" s="391"/>
    </row>
    <row r="31" spans="2:14">
      <c r="B31" s="391"/>
      <c r="C31" s="391"/>
      <c r="D31" s="391"/>
      <c r="E31" s="391"/>
      <c r="F31" s="391"/>
      <c r="G31" s="391"/>
      <c r="H31" s="391"/>
      <c r="I31" s="391"/>
      <c r="J31" s="391"/>
      <c r="K31" s="391"/>
      <c r="L31" s="391"/>
      <c r="M31" s="391"/>
      <c r="N31" s="391"/>
    </row>
    <row r="32" spans="2:14">
      <c r="B32" s="391"/>
      <c r="C32" s="391"/>
      <c r="D32" s="391"/>
      <c r="E32" s="391"/>
      <c r="F32" s="391"/>
      <c r="G32" s="391"/>
      <c r="H32" s="391"/>
      <c r="I32" s="391"/>
      <c r="J32" s="391"/>
      <c r="K32" s="391"/>
      <c r="L32" s="391"/>
      <c r="M32" s="391"/>
      <c r="N32" s="391"/>
    </row>
    <row r="33" spans="2:14">
      <c r="B33" s="391"/>
      <c r="C33" s="391"/>
      <c r="D33" s="391"/>
      <c r="E33" s="391"/>
      <c r="F33" s="391"/>
      <c r="G33" s="391"/>
      <c r="H33" s="391"/>
      <c r="I33" s="391"/>
      <c r="J33" s="391"/>
      <c r="K33" s="391"/>
      <c r="L33" s="391"/>
      <c r="M33" s="391"/>
      <c r="N33" s="391"/>
    </row>
    <row r="34" spans="2:14">
      <c r="B34" s="391"/>
      <c r="C34" s="391"/>
      <c r="D34" s="391"/>
      <c r="E34" s="391"/>
      <c r="F34" s="391"/>
      <c r="G34" s="391"/>
      <c r="H34" s="391"/>
      <c r="I34" s="391"/>
      <c r="J34" s="391"/>
      <c r="K34" s="391"/>
      <c r="L34" s="391"/>
      <c r="M34" s="391"/>
      <c r="N34" s="391"/>
    </row>
    <row r="35" spans="2:14">
      <c r="B35" s="391"/>
      <c r="C35" s="391"/>
      <c r="D35" s="391"/>
      <c r="E35" s="391"/>
      <c r="F35" s="391"/>
      <c r="G35" s="391"/>
      <c r="H35" s="391"/>
      <c r="I35" s="391"/>
      <c r="J35" s="391"/>
      <c r="K35" s="391"/>
      <c r="L35" s="391"/>
      <c r="M35" s="391"/>
      <c r="N35" s="391"/>
    </row>
    <row r="36" spans="2:14">
      <c r="B36" s="391"/>
      <c r="C36" s="391"/>
      <c r="D36" s="391"/>
      <c r="E36" s="391"/>
      <c r="F36" s="391"/>
      <c r="G36" s="391"/>
      <c r="H36" s="391"/>
      <c r="I36" s="391"/>
      <c r="J36" s="391"/>
      <c r="K36" s="391"/>
      <c r="L36" s="391"/>
      <c r="M36" s="391"/>
      <c r="N36" s="391"/>
    </row>
    <row r="37" spans="2:14">
      <c r="B37" s="391"/>
      <c r="C37" s="391"/>
      <c r="D37" s="391"/>
      <c r="E37" s="391"/>
      <c r="F37" s="391"/>
      <c r="G37" s="391"/>
      <c r="H37" s="391"/>
      <c r="I37" s="391"/>
      <c r="J37" s="391"/>
      <c r="K37" s="391"/>
      <c r="L37" s="391"/>
      <c r="M37" s="391"/>
      <c r="N37" s="391"/>
    </row>
    <row r="38" spans="2:14">
      <c r="B38" s="391"/>
      <c r="C38" s="391"/>
      <c r="D38" s="391"/>
      <c r="E38" s="391"/>
      <c r="F38" s="391"/>
      <c r="G38" s="391"/>
      <c r="H38" s="391"/>
      <c r="I38" s="391"/>
      <c r="J38" s="391"/>
      <c r="K38" s="391"/>
      <c r="L38" s="391"/>
      <c r="M38" s="391"/>
      <c r="N38" s="391"/>
    </row>
    <row r="39" spans="2:14">
      <c r="B39" s="391"/>
      <c r="C39" s="391"/>
      <c r="D39" s="391"/>
      <c r="E39" s="391"/>
      <c r="F39" s="391"/>
      <c r="G39" s="391"/>
      <c r="H39" s="391"/>
      <c r="I39" s="391"/>
      <c r="J39" s="391"/>
      <c r="K39" s="391"/>
      <c r="L39" s="391"/>
      <c r="M39" s="391"/>
      <c r="N39" s="391"/>
    </row>
    <row r="40" spans="2:14">
      <c r="B40" s="391"/>
      <c r="C40" s="391"/>
      <c r="D40" s="391"/>
      <c r="E40" s="391"/>
      <c r="F40" s="391"/>
      <c r="G40" s="391"/>
      <c r="H40" s="391"/>
      <c r="I40" s="391"/>
      <c r="J40" s="391"/>
      <c r="K40" s="391"/>
      <c r="L40" s="391"/>
      <c r="M40" s="391"/>
      <c r="N40" s="391"/>
    </row>
    <row r="41" spans="2:14">
      <c r="B41" s="391"/>
      <c r="C41" s="391"/>
      <c r="D41" s="391"/>
      <c r="E41" s="391"/>
      <c r="F41" s="391"/>
      <c r="G41" s="391"/>
      <c r="H41" s="391"/>
      <c r="I41" s="391"/>
      <c r="J41" s="391"/>
      <c r="K41" s="391"/>
      <c r="L41" s="391"/>
      <c r="M41" s="391"/>
      <c r="N41" s="391"/>
    </row>
    <row r="42" spans="2:14">
      <c r="B42" s="391"/>
      <c r="C42" s="391"/>
      <c r="D42" s="391"/>
      <c r="E42" s="391"/>
      <c r="F42" s="391"/>
      <c r="G42" s="391"/>
      <c r="H42" s="391"/>
      <c r="I42" s="391"/>
      <c r="J42" s="391"/>
      <c r="K42" s="391"/>
      <c r="L42" s="391"/>
      <c r="M42" s="391"/>
      <c r="N42" s="391"/>
    </row>
    <row r="43" spans="2:14">
      <c r="B43" s="391"/>
      <c r="C43" s="391"/>
      <c r="D43" s="391"/>
      <c r="E43" s="391"/>
      <c r="F43" s="391"/>
      <c r="G43" s="391"/>
      <c r="H43" s="391"/>
      <c r="I43" s="391"/>
      <c r="J43" s="391"/>
      <c r="K43" s="391"/>
      <c r="L43" s="391"/>
      <c r="M43" s="391"/>
      <c r="N43" s="391"/>
    </row>
    <row r="44" spans="2:14">
      <c r="B44" s="391"/>
      <c r="C44" s="391"/>
      <c r="D44" s="391"/>
      <c r="E44" s="391"/>
      <c r="F44" s="391"/>
      <c r="G44" s="391"/>
      <c r="H44" s="391"/>
      <c r="I44" s="391"/>
      <c r="J44" s="391"/>
      <c r="K44" s="391"/>
      <c r="L44" s="391"/>
      <c r="M44" s="391"/>
      <c r="N44" s="391"/>
    </row>
    <row r="45" spans="2:14">
      <c r="B45" s="391"/>
      <c r="C45" s="391"/>
      <c r="D45" s="391"/>
      <c r="E45" s="391"/>
      <c r="F45" s="391"/>
      <c r="G45" s="391"/>
      <c r="H45" s="391"/>
      <c r="I45" s="391"/>
      <c r="J45" s="391"/>
      <c r="K45" s="391"/>
      <c r="L45" s="391"/>
      <c r="M45" s="391"/>
      <c r="N45" s="391"/>
    </row>
    <row r="46" spans="2:14">
      <c r="B46" s="391"/>
      <c r="C46" s="391"/>
      <c r="D46" s="391"/>
      <c r="E46" s="391"/>
      <c r="F46" s="391"/>
      <c r="G46" s="391"/>
      <c r="H46" s="391"/>
      <c r="I46" s="391"/>
      <c r="J46" s="391"/>
      <c r="K46" s="391"/>
      <c r="L46" s="391"/>
      <c r="M46" s="391"/>
      <c r="N46" s="391"/>
    </row>
    <row r="47" spans="2:14">
      <c r="B47" s="391"/>
      <c r="C47" s="391"/>
      <c r="D47" s="391"/>
      <c r="E47" s="391"/>
      <c r="F47" s="391"/>
      <c r="G47" s="391"/>
      <c r="H47" s="391"/>
      <c r="I47" s="391"/>
      <c r="J47" s="391"/>
      <c r="K47" s="391"/>
      <c r="L47" s="391"/>
      <c r="M47" s="391"/>
      <c r="N47" s="391"/>
    </row>
    <row r="48" spans="2:14">
      <c r="B48" s="391"/>
      <c r="C48" s="391"/>
      <c r="D48" s="391"/>
      <c r="E48" s="391"/>
      <c r="F48" s="391"/>
      <c r="G48" s="391"/>
      <c r="H48" s="391"/>
      <c r="I48" s="391"/>
      <c r="J48" s="391"/>
      <c r="K48" s="391"/>
      <c r="L48" s="391"/>
      <c r="M48" s="391"/>
      <c r="N48" s="391"/>
    </row>
    <row r="49" spans="2:14">
      <c r="B49" s="391"/>
      <c r="C49" s="391"/>
      <c r="D49" s="391"/>
      <c r="E49" s="391"/>
      <c r="F49" s="391"/>
      <c r="G49" s="391"/>
      <c r="H49" s="391"/>
      <c r="I49" s="391"/>
      <c r="J49" s="391"/>
      <c r="K49" s="391"/>
      <c r="L49" s="391"/>
      <c r="M49" s="391"/>
      <c r="N49" s="391"/>
    </row>
    <row r="50" spans="2:14">
      <c r="B50" s="391"/>
      <c r="C50" s="391"/>
      <c r="D50" s="391"/>
      <c r="E50" s="391"/>
      <c r="F50" s="391"/>
      <c r="G50" s="391"/>
      <c r="H50" s="391"/>
      <c r="I50" s="391"/>
      <c r="J50" s="391"/>
      <c r="K50" s="391"/>
      <c r="L50" s="391"/>
      <c r="M50" s="391"/>
      <c r="N50" s="391"/>
    </row>
    <row r="51" spans="2:14">
      <c r="B51" s="391"/>
      <c r="C51" s="391"/>
      <c r="D51" s="391"/>
      <c r="E51" s="391"/>
      <c r="F51" s="391"/>
      <c r="G51" s="391"/>
      <c r="H51" s="391"/>
      <c r="I51" s="391"/>
      <c r="J51" s="391"/>
      <c r="K51" s="391"/>
      <c r="L51" s="391"/>
      <c r="M51" s="391"/>
      <c r="N51" s="391"/>
    </row>
    <row r="52" spans="2:14">
      <c r="B52" s="391"/>
      <c r="C52" s="391"/>
      <c r="D52" s="391"/>
      <c r="E52" s="391"/>
      <c r="F52" s="391"/>
      <c r="G52" s="391"/>
      <c r="H52" s="391"/>
      <c r="I52" s="391"/>
      <c r="J52" s="391"/>
      <c r="K52" s="391"/>
      <c r="L52" s="391"/>
      <c r="M52" s="391"/>
      <c r="N52" s="391"/>
    </row>
    <row r="53" spans="2:14">
      <c r="B53" s="391"/>
      <c r="C53" s="391"/>
      <c r="D53" s="391"/>
      <c r="E53" s="391"/>
      <c r="F53" s="391"/>
      <c r="G53" s="391"/>
      <c r="H53" s="391"/>
      <c r="I53" s="391"/>
      <c r="J53" s="391"/>
      <c r="K53" s="391"/>
      <c r="L53" s="391"/>
      <c r="M53" s="391"/>
      <c r="N53" s="391"/>
    </row>
    <row r="54" spans="2:14">
      <c r="B54" s="391"/>
      <c r="C54" s="391"/>
      <c r="D54" s="391"/>
      <c r="E54" s="391"/>
      <c r="F54" s="391"/>
      <c r="G54" s="391"/>
      <c r="H54" s="391"/>
      <c r="I54" s="391"/>
      <c r="J54" s="391"/>
      <c r="K54" s="391"/>
      <c r="L54" s="391"/>
      <c r="M54" s="391"/>
      <c r="N54" s="391"/>
    </row>
    <row r="55" spans="2:14">
      <c r="B55" s="391"/>
      <c r="C55" s="391"/>
      <c r="D55" s="391"/>
      <c r="E55" s="391"/>
      <c r="F55" s="391"/>
      <c r="G55" s="391"/>
      <c r="H55" s="391"/>
      <c r="I55" s="391"/>
      <c r="J55" s="391"/>
      <c r="K55" s="391"/>
      <c r="L55" s="391"/>
      <c r="M55" s="391"/>
      <c r="N55" s="391"/>
    </row>
    <row r="56" spans="2:14">
      <c r="B56" s="391"/>
      <c r="C56" s="391"/>
      <c r="D56" s="391"/>
      <c r="E56" s="391"/>
      <c r="F56" s="391"/>
      <c r="G56" s="391"/>
      <c r="H56" s="391"/>
      <c r="I56" s="391"/>
      <c r="J56" s="391"/>
      <c r="K56" s="391"/>
      <c r="L56" s="391"/>
      <c r="M56" s="391"/>
      <c r="N56" s="391"/>
    </row>
    <row r="57" spans="2:14">
      <c r="B57" s="391"/>
      <c r="C57" s="391"/>
      <c r="D57" s="391"/>
      <c r="E57" s="391"/>
      <c r="F57" s="391"/>
      <c r="G57" s="391"/>
      <c r="H57" s="391"/>
      <c r="I57" s="391"/>
      <c r="J57" s="391"/>
      <c r="K57" s="391"/>
      <c r="L57" s="391"/>
      <c r="M57" s="391"/>
      <c r="N57" s="391"/>
    </row>
    <row r="58" spans="2:14">
      <c r="B58" s="391"/>
      <c r="C58" s="391"/>
      <c r="D58" s="391"/>
      <c r="E58" s="391"/>
      <c r="F58" s="391"/>
      <c r="G58" s="391"/>
      <c r="H58" s="391"/>
      <c r="I58" s="391"/>
      <c r="J58" s="391"/>
      <c r="K58" s="391"/>
      <c r="L58" s="391"/>
      <c r="M58" s="391"/>
      <c r="N58" s="391"/>
    </row>
    <row r="59" spans="2:14">
      <c r="B59" s="391"/>
      <c r="C59" s="391"/>
      <c r="D59" s="391"/>
      <c r="E59" s="391"/>
      <c r="F59" s="391"/>
      <c r="G59" s="391"/>
      <c r="H59" s="391"/>
      <c r="I59" s="391"/>
      <c r="J59" s="391"/>
      <c r="K59" s="391"/>
      <c r="L59" s="391"/>
      <c r="M59" s="391"/>
      <c r="N59" s="391"/>
    </row>
    <row r="60" spans="2:14">
      <c r="B60" s="391"/>
      <c r="C60" s="391"/>
      <c r="D60" s="391"/>
      <c r="E60" s="391"/>
      <c r="F60" s="391"/>
      <c r="G60" s="391"/>
      <c r="H60" s="391"/>
      <c r="I60" s="391"/>
      <c r="J60" s="391"/>
      <c r="K60" s="391"/>
      <c r="L60" s="391"/>
      <c r="M60" s="391"/>
      <c r="N60" s="391"/>
    </row>
  </sheetData>
  <mergeCells count="8">
    <mergeCell ref="B12:M12"/>
    <mergeCell ref="B13:M13"/>
    <mergeCell ref="G4:H4"/>
    <mergeCell ref="J4:M4"/>
    <mergeCell ref="B8:M8"/>
    <mergeCell ref="B9:M9"/>
    <mergeCell ref="B10:M10"/>
    <mergeCell ref="B11:M11"/>
  </mergeCells>
  <dataValidations count="1">
    <dataValidation type="list" allowBlank="1" showInputMessage="1" showErrorMessage="1" sqref="I5" xr:uid="{847A8123-CAED-485B-9F5A-2D05BDC5E4BB}">
      <formula1>ia_in_considerare_incertitudinea_de_masurare__WIM</formula1>
    </dataValidation>
  </dataValidations>
  <hyperlinks>
    <hyperlink ref="B2" location="Cuprins!A1" display="Cuprins!A1" xr:uid="{8ADEDE05-F6B6-4285-966D-308857CDB068}"/>
  </hyperlinks>
  <pageMargins left="0.25" right="0.25" top="0.75" bottom="0.90625000000000011" header="0.30000000000000004" footer="0.30000000000000004"/>
  <pageSetup paperSize="9" scale="75" fitToWidth="0" fitToHeight="0" orientation="landscape" r:id="rId1"/>
  <headerFooter>
    <oddHeader>&amp;L&amp;"-,Bold"Chimie si radioactivitate&amp;C&amp;"-,Bold"Matricea de corespondență a regulilor de decizie aplicate 
pentru încercările efectate de către IISPV</oddHeader>
    <oddFooter>&amp;L&amp;8Rez. = Rezultat analiza
"&lt;" = mai mic
"&gt;" = mai mare
"≥" = mai mare s-au egal
"≤" = mai mic sau egal&amp;CCod F4-PG13                                                     Ed I Rev 01 / Data 08.03.2021   &amp;RPag.&amp;P din &amp;N</oddFooter>
  </headerFooter>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B0F463-5B4A-44BA-973D-B876AF3D646C}">
  <sheetPr>
    <tabColor rgb="FF0000FF"/>
  </sheetPr>
  <dimension ref="A1:N64"/>
  <sheetViews>
    <sheetView view="pageLayout" zoomScaleNormal="100" workbookViewId="0"/>
  </sheetViews>
  <sheetFormatPr defaultRowHeight="15"/>
  <cols>
    <col min="1" max="1" width="24.5703125" style="26" customWidth="1"/>
    <col min="2" max="2" width="13.7109375" style="26" customWidth="1"/>
    <col min="3" max="3" width="19.28515625" style="26" customWidth="1"/>
    <col min="4" max="4" width="18.85546875" style="26" customWidth="1"/>
    <col min="5" max="5" width="11.42578125" style="26" customWidth="1"/>
    <col min="6" max="6" width="4.140625" style="26" customWidth="1"/>
    <col min="7" max="7" width="10.140625" style="26" customWidth="1"/>
    <col min="8" max="8" width="2.85546875" style="26" customWidth="1"/>
    <col min="9" max="9" width="13.85546875" style="26" customWidth="1"/>
    <col min="10" max="10" width="13.5703125" style="26" customWidth="1"/>
    <col min="11" max="11" width="12.7109375" style="26" customWidth="1"/>
    <col min="12" max="12" width="18.140625" style="26" customWidth="1"/>
    <col min="13" max="13" width="9" style="26" customWidth="1"/>
    <col min="14" max="14" width="10.7109375" style="26" customWidth="1"/>
    <col min="15" max="15" width="25.5703125" style="26" customWidth="1"/>
    <col min="16" max="16" width="14.7109375" style="26" customWidth="1"/>
    <col min="17" max="17" width="9.140625" style="26" customWidth="1"/>
    <col min="18" max="16384" width="9.140625" style="26"/>
  </cols>
  <sheetData>
    <row r="1" spans="1:14">
      <c r="A1" s="26" t="s">
        <v>931</v>
      </c>
      <c r="I1" s="27" t="s">
        <v>109</v>
      </c>
      <c r="J1" s="28"/>
      <c r="K1" s="28" t="s">
        <v>110</v>
      </c>
      <c r="L1" s="59">
        <v>45541</v>
      </c>
    </row>
    <row r="2" spans="1:14" ht="15.75" thickBot="1">
      <c r="A2" s="26" t="s">
        <v>112</v>
      </c>
      <c r="B2" s="29" t="s">
        <v>113</v>
      </c>
      <c r="I2" s="30" t="s">
        <v>114</v>
      </c>
      <c r="J2" s="31"/>
      <c r="K2" s="32" t="s">
        <v>115</v>
      </c>
      <c r="L2" s="30"/>
    </row>
    <row r="3" spans="1:14" ht="30.75" thickBot="1">
      <c r="A3" s="33" t="s">
        <v>116</v>
      </c>
      <c r="B3" s="34"/>
      <c r="C3" s="35" t="s">
        <v>117</v>
      </c>
      <c r="D3" s="35"/>
      <c r="E3" s="36"/>
      <c r="F3" s="37"/>
      <c r="G3" s="38"/>
      <c r="H3" s="39"/>
      <c r="I3" s="40" t="s">
        <v>118</v>
      </c>
      <c r="J3" s="39"/>
      <c r="K3" s="39"/>
      <c r="L3" s="39"/>
      <c r="M3" s="39"/>
      <c r="N3" s="41"/>
    </row>
    <row r="4" spans="1:14" ht="63.75" customHeight="1" thickBot="1">
      <c r="A4" s="396" t="s">
        <v>2</v>
      </c>
      <c r="B4" s="396" t="s">
        <v>119</v>
      </c>
      <c r="C4" s="42" t="s">
        <v>120</v>
      </c>
      <c r="D4" s="43" t="s">
        <v>121</v>
      </c>
      <c r="E4" s="43" t="s">
        <v>122</v>
      </c>
      <c r="F4" s="44" t="s">
        <v>123</v>
      </c>
      <c r="G4" s="402" t="s">
        <v>124</v>
      </c>
      <c r="H4" s="402"/>
      <c r="I4" s="396" t="s">
        <v>125</v>
      </c>
      <c r="J4" s="403" t="s">
        <v>126</v>
      </c>
      <c r="K4" s="403"/>
      <c r="L4" s="403"/>
      <c r="M4" s="403"/>
      <c r="N4" s="45" t="s">
        <v>127</v>
      </c>
    </row>
    <row r="5" spans="1:14" ht="63.75" customHeight="1" thickBot="1">
      <c r="A5" s="23" t="s">
        <v>932</v>
      </c>
      <c r="B5" s="22" t="s">
        <v>173</v>
      </c>
      <c r="C5" s="47" t="s">
        <v>925</v>
      </c>
      <c r="D5" s="48" t="s">
        <v>926</v>
      </c>
      <c r="E5" s="58">
        <v>0.5</v>
      </c>
      <c r="F5" s="50" t="s">
        <v>662</v>
      </c>
      <c r="G5" s="14">
        <v>8.1</v>
      </c>
      <c r="H5" s="45" t="s">
        <v>133</v>
      </c>
      <c r="I5" s="45" t="s">
        <v>134</v>
      </c>
      <c r="J5" s="46" t="str">
        <f>"Rez.≤"&amp;ROUND(E5-(E5)*(G5/100),2)&amp;F5 &amp;" = Indeplineste cerintele specificate"</f>
        <v>Rez.≤0,46mg/l = Indeplineste cerintele specificate</v>
      </c>
      <c r="K5" s="46" t="str">
        <f>"Rez.&gt;"&amp;ROUND(E5+(E5)*(G5/100),2)&amp;F5&amp;" = Nu indeplineste cerintele specificate"</f>
        <v>Rez.&gt;0,54mg/l = Nu indeplineste cerintele specificate</v>
      </c>
      <c r="L5" s="46" t="str">
        <f>ROUND((E5-(E5)*(G5/100)),2)&amp;F5&amp; " &lt; Rez. ≤ "&amp;ROUND(E5+(E5)*(G5/100),2)&amp;F5&amp;" = prezinta risc de neindeplinire cerinte specificate"</f>
        <v>0,46mg/l &lt; Rez. ≤ 0,54mg/l = prezinta risc de neindeplinire cerinte specificate</v>
      </c>
      <c r="M5" s="45" t="str">
        <f>IF(C5="Nu exista","Neaplicabil ptr. ca nu exista limita de specificatie","x")</f>
        <v>x</v>
      </c>
      <c r="N5" s="114"/>
    </row>
    <row r="6" spans="1:14" ht="101.25" customHeight="1" thickBot="1">
      <c r="A6" s="22" t="s">
        <v>932</v>
      </c>
      <c r="B6" s="22" t="s">
        <v>243</v>
      </c>
      <c r="C6" s="47" t="s">
        <v>933</v>
      </c>
      <c r="D6" s="48" t="s">
        <v>934</v>
      </c>
      <c r="E6" s="146">
        <v>15</v>
      </c>
      <c r="F6" s="72" t="s">
        <v>935</v>
      </c>
      <c r="G6" s="144">
        <v>14.4</v>
      </c>
      <c r="H6" s="45" t="s">
        <v>133</v>
      </c>
      <c r="I6" s="45" t="s">
        <v>134</v>
      </c>
      <c r="J6" s="46" t="str">
        <f>"Rez.≤"&amp;ROUND(E6-(E6)*(G6/100),2)&amp;F6 &amp;" = Indeplineste cerintele specificate"</f>
        <v>Rez.≤12,84mg/kg NaNO2 = Indeplineste cerintele specificate</v>
      </c>
      <c r="K6" s="46" t="str">
        <f>"Rez.&gt;"&amp;ROUND(E6+(E6)*(G6/100),2)&amp;F6&amp;" = Nu indeplineste cerintele specificate"</f>
        <v>Rez.&gt;17,16mg/kg NaNO2 = Nu indeplineste cerintele specificate</v>
      </c>
      <c r="L6" s="46" t="str">
        <f>ROUND((E6-(E6)*(G6/100)),2)&amp;F6&amp; " &lt; Rez. ≤ "&amp;ROUND(E6+(E6)*(G6/100),2)&amp;F6&amp;" = prezinta risc de neindeplinire cerinte specificate"</f>
        <v>12,84mg/kg NaNO2 &lt; Rez. ≤ 17,16mg/kg NaNO2 = prezinta risc de neindeplinire cerinte specificate</v>
      </c>
      <c r="M6" s="45" t="str">
        <f>IF(C6="Nu exista","Neaplicabil ptr. ca nu exista limita de specificatie","x")</f>
        <v>x</v>
      </c>
      <c r="N6" s="114"/>
    </row>
    <row r="7" spans="1:14" ht="63" customHeight="1" thickBot="1">
      <c r="A7" s="22" t="s">
        <v>932</v>
      </c>
      <c r="B7" s="22" t="s">
        <v>243</v>
      </c>
      <c r="C7" s="47" t="s">
        <v>933</v>
      </c>
      <c r="D7" s="48" t="s">
        <v>936</v>
      </c>
      <c r="E7" s="146">
        <v>30</v>
      </c>
      <c r="F7" s="72" t="s">
        <v>935</v>
      </c>
      <c r="G7" s="144">
        <v>14.4</v>
      </c>
      <c r="H7" s="45" t="s">
        <v>133</v>
      </c>
      <c r="I7" s="45" t="s">
        <v>134</v>
      </c>
      <c r="J7" s="46" t="str">
        <f>"Rez.≤"&amp;ROUND(E7-(E7)*(G7/100),2)&amp;F7 &amp;" = Indeplineste cerintele specificate"</f>
        <v>Rez.≤25,68mg/kg NaNO2 = Indeplineste cerintele specificate</v>
      </c>
      <c r="K7" s="46" t="str">
        <f>"Rez.&gt;"&amp;ROUND(E7+(E7)*(G7/100),2)&amp;F7&amp;" = Nu indeplineste cerintele specificate"</f>
        <v>Rez.&gt;34,32mg/kg NaNO2 = Nu indeplineste cerintele specificate</v>
      </c>
      <c r="L7" s="46" t="str">
        <f>ROUND((E7-(E7)*(G7/100)),2)&amp;F7&amp; " &lt; Rez. ≤ "&amp;ROUND(E7+(E7)*(G7/100),2)&amp;F7&amp;" = prezinta risc de neindeplinire cerinte specificate"</f>
        <v>25,68mg/kg NaNO2 &lt; Rez. ≤ 34,32mg/kg NaNO2 = prezinta risc de neindeplinire cerinte specificate</v>
      </c>
      <c r="M7" s="45" t="str">
        <f>IF(C7="Nu exista","Neaplicabil ptr. ca nu exista limita de specificatie","x")</f>
        <v>x</v>
      </c>
      <c r="N7" s="114"/>
    </row>
    <row r="8" spans="1:14" ht="58.5" customHeight="1" thickBot="1">
      <c r="A8" s="23" t="s">
        <v>932</v>
      </c>
      <c r="B8" s="22" t="s">
        <v>937</v>
      </c>
      <c r="C8" s="47" t="s">
        <v>938</v>
      </c>
      <c r="D8" s="48" t="s">
        <v>939</v>
      </c>
      <c r="E8" s="58">
        <v>100</v>
      </c>
      <c r="F8" s="72" t="s">
        <v>940</v>
      </c>
      <c r="G8" s="163">
        <v>27.4</v>
      </c>
      <c r="H8" s="45" t="s">
        <v>133</v>
      </c>
      <c r="I8" s="45" t="s">
        <v>134</v>
      </c>
      <c r="J8" s="46" t="str">
        <f>"Rez.≤"&amp;ROUND(E8-(E8)*(G8/100),2)&amp;F8 &amp;" = Indeplineste cerintele specificate"</f>
        <v>Rez.≤72,6mg/kg  = Indeplineste cerintele specificate</v>
      </c>
      <c r="K8" s="46" t="str">
        <f>"Rez.&gt;"&amp;ROUND(E8+(E8)*(G8/100),2)&amp;F8&amp;" = Nu indeplineste cerintele specificate"</f>
        <v>Rez.&gt;127,4mg/kg  = Nu indeplineste cerintele specificate</v>
      </c>
      <c r="L8" s="46" t="str">
        <f>ROUND((E8-(E8)*(G8/100)),2)&amp;F8&amp; " &lt; Rez. ≤ "&amp;ROUND(E8+(E8)*(G8/100),2)&amp;F8&amp;" = prezinta risc de neindeplinire cerinte specificate"</f>
        <v>72,6mg/kg  &lt; Rez. ≤ 127,4mg/kg  = prezinta risc de neindeplinire cerinte specificate</v>
      </c>
      <c r="M8" s="45" t="str">
        <f>IF(C8="Nu exista","Neaplicabil ptr. ca nu exista limita de specificatie","x")</f>
        <v>x</v>
      </c>
      <c r="N8" s="114"/>
    </row>
    <row r="9" spans="1:14" ht="60" customHeight="1" thickBot="1">
      <c r="A9" s="169" t="s">
        <v>932</v>
      </c>
      <c r="B9" s="170" t="s">
        <v>937</v>
      </c>
      <c r="C9" s="171" t="s">
        <v>938</v>
      </c>
      <c r="D9" s="172" t="s">
        <v>941</v>
      </c>
      <c r="E9" s="262">
        <v>150</v>
      </c>
      <c r="F9" s="263" t="s">
        <v>940</v>
      </c>
      <c r="G9" s="264">
        <v>27.4</v>
      </c>
      <c r="H9" s="176" t="s">
        <v>133</v>
      </c>
      <c r="I9" s="176" t="s">
        <v>134</v>
      </c>
      <c r="J9" s="177" t="str">
        <f>"Rez.≤"&amp;ROUND(E9-(E9)*(G9/100),2)&amp;F9 &amp;" = Indeplineste cerintele specificate"</f>
        <v>Rez.≤108,9mg/kg  = Indeplineste cerintele specificate</v>
      </c>
      <c r="K9" s="177" t="str">
        <f>"Rez.&gt;"&amp;ROUND(E9+(E9)*(G9/100),2)&amp;F9&amp;" = Nu indeplineste cerintele specificate"</f>
        <v>Rez.&gt;191,1mg/kg  = Nu indeplineste cerintele specificate</v>
      </c>
      <c r="L9" s="177" t="str">
        <f>ROUND((E9-(E9)*(G9/100)),2)&amp;F9&amp; " &lt; Rez. ≤ "&amp;ROUND(E9+(E9)*(G9/100),2)&amp;F9&amp;" = prezinta risc de neindeplinire cerinte specificate"</f>
        <v>108,9mg/kg  &lt; Rez. ≤ 191,1mg/kg  = prezinta risc de neindeplinire cerinte specificate</v>
      </c>
      <c r="M9" s="176" t="str">
        <f>IF(C9="Nu exista","Neaplicabil ptr. ca nu exista limita de specificatie","x")</f>
        <v>x</v>
      </c>
      <c r="N9" s="265"/>
    </row>
    <row r="10" spans="1:14" ht="57.75" customHeight="1" thickBot="1">
      <c r="A10" s="266" t="s">
        <v>932</v>
      </c>
      <c r="B10" s="220" t="s">
        <v>942</v>
      </c>
      <c r="C10" s="267" t="s">
        <v>748</v>
      </c>
      <c r="D10" s="220" t="s">
        <v>943</v>
      </c>
      <c r="E10" s="268" t="s">
        <v>141</v>
      </c>
      <c r="F10" s="269"/>
      <c r="G10" s="163">
        <v>27.45</v>
      </c>
      <c r="H10" s="270"/>
      <c r="I10" s="271" t="s">
        <v>142</v>
      </c>
      <c r="J10" s="272" t="s">
        <v>944</v>
      </c>
      <c r="K10" s="273" t="s">
        <v>944</v>
      </c>
      <c r="L10" s="272" t="s">
        <v>944</v>
      </c>
      <c r="M10" s="45"/>
      <c r="N10" s="274"/>
    </row>
    <row r="11" spans="1:14" ht="15.75" thickBot="1">
      <c r="A11" s="391"/>
      <c r="B11" s="391"/>
      <c r="C11" s="391"/>
      <c r="D11" s="391"/>
      <c r="E11" s="391"/>
      <c r="F11" s="391"/>
      <c r="G11" s="391"/>
      <c r="H11" s="391"/>
      <c r="I11" s="391"/>
      <c r="J11" s="391"/>
      <c r="K11" s="391"/>
      <c r="L11" s="391"/>
      <c r="M11" s="391"/>
      <c r="N11" s="391"/>
    </row>
    <row r="12" spans="1:14" ht="15.75" thickBot="1">
      <c r="A12" s="14" t="s">
        <v>144</v>
      </c>
    </row>
    <row r="13" spans="1:14" ht="15.75" thickBot="1">
      <c r="A13" s="56" t="s">
        <v>145</v>
      </c>
      <c r="B13" s="404" t="s">
        <v>146</v>
      </c>
      <c r="C13" s="404"/>
      <c r="D13" s="404"/>
      <c r="E13" s="404"/>
      <c r="F13" s="404"/>
      <c r="G13" s="404"/>
      <c r="H13" s="404"/>
      <c r="I13" s="404"/>
      <c r="J13" s="404"/>
      <c r="K13" s="404"/>
      <c r="L13" s="404"/>
      <c r="M13" s="404"/>
    </row>
    <row r="14" spans="1:14" ht="15.75" thickBot="1">
      <c r="A14" s="14" t="s">
        <v>147</v>
      </c>
      <c r="B14" s="404" t="s">
        <v>148</v>
      </c>
      <c r="C14" s="404"/>
      <c r="D14" s="404"/>
      <c r="E14" s="404"/>
      <c r="F14" s="404"/>
      <c r="G14" s="404"/>
      <c r="H14" s="404"/>
      <c r="I14" s="404"/>
      <c r="J14" s="404"/>
      <c r="K14" s="404"/>
      <c r="L14" s="404"/>
      <c r="M14" s="404"/>
    </row>
    <row r="15" spans="1:14" ht="15.75" thickBot="1">
      <c r="A15" s="14" t="s">
        <v>236</v>
      </c>
      <c r="B15" s="404" t="s">
        <v>945</v>
      </c>
      <c r="C15" s="404"/>
      <c r="D15" s="404"/>
      <c r="E15" s="404"/>
      <c r="F15" s="404"/>
      <c r="G15" s="404"/>
      <c r="H15" s="404"/>
      <c r="I15" s="404"/>
      <c r="J15" s="404"/>
      <c r="K15" s="404"/>
      <c r="L15" s="404"/>
      <c r="M15" s="404"/>
    </row>
    <row r="16" spans="1:14" ht="29.25" customHeight="1" thickBot="1">
      <c r="A16" s="14" t="s">
        <v>693</v>
      </c>
      <c r="B16" s="404" t="s">
        <v>213</v>
      </c>
      <c r="C16" s="404"/>
      <c r="D16" s="404"/>
      <c r="E16" s="404"/>
      <c r="F16" s="404"/>
      <c r="G16" s="404"/>
      <c r="H16" s="404"/>
      <c r="I16" s="404"/>
      <c r="J16" s="404"/>
      <c r="K16" s="404"/>
      <c r="L16" s="404"/>
      <c r="M16" s="404"/>
    </row>
    <row r="17" spans="1:14" ht="15.75" thickBot="1">
      <c r="A17" s="14" t="s">
        <v>946</v>
      </c>
      <c r="B17" s="404" t="s">
        <v>150</v>
      </c>
      <c r="C17" s="404"/>
      <c r="D17" s="404"/>
      <c r="E17" s="404"/>
      <c r="F17" s="404"/>
      <c r="G17" s="404"/>
      <c r="H17" s="404"/>
      <c r="I17" s="404"/>
      <c r="J17" s="404"/>
      <c r="K17" s="404"/>
      <c r="L17" s="404"/>
      <c r="M17" s="404"/>
    </row>
    <row r="18" spans="1:14">
      <c r="A18" s="391"/>
      <c r="B18" s="391"/>
      <c r="C18" s="391"/>
      <c r="D18" s="391"/>
      <c r="E18" s="391"/>
      <c r="F18" s="391"/>
      <c r="G18" s="391"/>
      <c r="H18" s="391"/>
      <c r="I18" s="391"/>
      <c r="J18" s="391"/>
      <c r="K18" s="391"/>
      <c r="L18" s="391"/>
      <c r="M18" s="391"/>
      <c r="N18" s="391"/>
    </row>
    <row r="19" spans="1:14">
      <c r="A19" s="391"/>
      <c r="B19" s="391"/>
      <c r="C19" s="391"/>
      <c r="D19" s="391"/>
      <c r="E19" s="391"/>
      <c r="F19" s="391"/>
      <c r="G19" s="391"/>
      <c r="H19" s="391"/>
      <c r="I19" s="391"/>
      <c r="J19" s="391"/>
      <c r="K19" s="391"/>
      <c r="L19" s="391"/>
      <c r="M19" s="391"/>
      <c r="N19" s="391"/>
    </row>
    <row r="20" spans="1:14">
      <c r="A20" s="391"/>
      <c r="B20" s="391"/>
      <c r="C20" s="391"/>
      <c r="D20" s="391"/>
      <c r="E20" s="391"/>
      <c r="F20" s="391"/>
      <c r="G20" s="391"/>
      <c r="H20" s="391"/>
      <c r="I20" s="391"/>
      <c r="J20" s="391"/>
      <c r="K20" s="391"/>
      <c r="L20" s="391"/>
      <c r="M20" s="391"/>
      <c r="N20" s="391"/>
    </row>
    <row r="21" spans="1:14">
      <c r="A21" s="391"/>
      <c r="B21" s="391"/>
      <c r="C21" s="391"/>
      <c r="D21" s="391"/>
      <c r="E21" s="391"/>
      <c r="F21" s="391"/>
      <c r="G21" s="391"/>
      <c r="H21" s="391"/>
      <c r="I21" s="391"/>
      <c r="J21" s="391"/>
      <c r="K21" s="391"/>
      <c r="L21" s="391"/>
      <c r="M21" s="391"/>
      <c r="N21" s="391"/>
    </row>
    <row r="22" spans="1:14">
      <c r="A22" s="391"/>
      <c r="B22" s="391"/>
      <c r="C22" s="391"/>
      <c r="D22" s="391"/>
      <c r="E22" s="391"/>
      <c r="F22" s="391"/>
      <c r="G22" s="391"/>
      <c r="H22" s="391"/>
      <c r="I22" s="391"/>
      <c r="J22" s="391"/>
      <c r="K22" s="391"/>
      <c r="L22" s="391"/>
      <c r="M22" s="391"/>
      <c r="N22" s="391"/>
    </row>
    <row r="23" spans="1:14">
      <c r="A23" s="391"/>
      <c r="B23" s="391"/>
      <c r="C23" s="391"/>
      <c r="D23" s="391"/>
      <c r="E23" s="391"/>
      <c r="F23" s="391"/>
      <c r="G23" s="391"/>
      <c r="H23" s="391"/>
      <c r="I23" s="391"/>
      <c r="J23" s="391"/>
      <c r="K23" s="391"/>
      <c r="L23" s="391"/>
      <c r="M23" s="391"/>
      <c r="N23" s="391"/>
    </row>
    <row r="24" spans="1:14">
      <c r="A24" s="391"/>
      <c r="B24" s="391"/>
      <c r="C24" s="391"/>
      <c r="D24" s="391"/>
      <c r="E24" s="391"/>
      <c r="F24" s="391"/>
      <c r="G24" s="391"/>
      <c r="H24" s="391"/>
      <c r="I24" s="391"/>
      <c r="J24" s="391"/>
      <c r="K24" s="391"/>
      <c r="L24" s="391"/>
      <c r="M24" s="391"/>
      <c r="N24" s="391"/>
    </row>
    <row r="25" spans="1:14">
      <c r="A25" s="391"/>
      <c r="B25" s="391"/>
      <c r="C25" s="391"/>
      <c r="D25" s="391"/>
      <c r="E25" s="391"/>
      <c r="F25" s="391"/>
      <c r="G25" s="391"/>
      <c r="H25" s="391"/>
      <c r="I25" s="391"/>
      <c r="J25" s="391"/>
      <c r="K25" s="391"/>
      <c r="L25" s="391"/>
      <c r="M25" s="391"/>
      <c r="N25" s="391"/>
    </row>
    <row r="26" spans="1:14">
      <c r="A26" s="391"/>
      <c r="B26" s="391"/>
      <c r="C26" s="391"/>
      <c r="D26" s="391"/>
      <c r="E26" s="391"/>
      <c r="F26" s="391"/>
      <c r="G26" s="391"/>
      <c r="H26" s="391"/>
      <c r="I26" s="391"/>
      <c r="J26" s="391"/>
      <c r="K26" s="391"/>
      <c r="L26" s="391"/>
      <c r="M26" s="391"/>
      <c r="N26" s="391"/>
    </row>
    <row r="27" spans="1:14">
      <c r="A27" s="391"/>
      <c r="B27" s="391"/>
      <c r="C27" s="391"/>
      <c r="D27" s="391"/>
      <c r="E27" s="391"/>
      <c r="F27" s="391"/>
      <c r="G27" s="391"/>
      <c r="H27" s="391"/>
      <c r="I27" s="391"/>
      <c r="J27" s="391"/>
      <c r="K27" s="391"/>
      <c r="L27" s="391"/>
      <c r="M27" s="391"/>
      <c r="N27" s="391"/>
    </row>
    <row r="28" spans="1:14">
      <c r="A28" s="391"/>
      <c r="B28" s="391"/>
      <c r="C28" s="391"/>
      <c r="D28" s="391"/>
      <c r="E28" s="391"/>
      <c r="F28" s="391"/>
      <c r="G28" s="391"/>
      <c r="H28" s="391"/>
      <c r="I28" s="391"/>
      <c r="J28" s="391"/>
      <c r="K28" s="391"/>
      <c r="L28" s="391"/>
      <c r="M28" s="391"/>
      <c r="N28" s="391"/>
    </row>
    <row r="29" spans="1:14">
      <c r="A29" s="391"/>
      <c r="B29" s="391"/>
      <c r="C29" s="391"/>
      <c r="D29" s="391"/>
      <c r="E29" s="391"/>
      <c r="F29" s="391"/>
      <c r="G29" s="391"/>
      <c r="H29" s="391"/>
      <c r="I29" s="391"/>
      <c r="J29" s="391"/>
      <c r="K29" s="391"/>
      <c r="L29" s="391"/>
      <c r="M29" s="391"/>
      <c r="N29" s="391"/>
    </row>
    <row r="30" spans="1:14">
      <c r="A30" s="391"/>
      <c r="B30" s="391"/>
      <c r="C30" s="391"/>
      <c r="D30" s="391"/>
      <c r="E30" s="391"/>
      <c r="F30" s="391"/>
      <c r="G30" s="391"/>
      <c r="H30" s="391"/>
      <c r="I30" s="391"/>
      <c r="J30" s="391"/>
      <c r="K30" s="391"/>
      <c r="L30" s="391"/>
      <c r="M30" s="391"/>
      <c r="N30" s="391"/>
    </row>
    <row r="31" spans="1:14">
      <c r="A31" s="391"/>
      <c r="B31" s="391"/>
      <c r="C31" s="391"/>
      <c r="D31" s="391"/>
      <c r="E31" s="391"/>
      <c r="F31" s="391"/>
      <c r="G31" s="391"/>
      <c r="H31" s="391"/>
      <c r="I31" s="391"/>
      <c r="J31" s="391"/>
      <c r="K31" s="391"/>
      <c r="L31" s="391"/>
      <c r="M31" s="391"/>
      <c r="N31" s="391"/>
    </row>
    <row r="32" spans="1:14">
      <c r="A32" s="391"/>
      <c r="B32" s="391"/>
      <c r="C32" s="391"/>
      <c r="D32" s="391"/>
      <c r="E32" s="391"/>
      <c r="F32" s="391"/>
      <c r="G32" s="391"/>
      <c r="H32" s="391"/>
      <c r="I32" s="391"/>
      <c r="J32" s="391"/>
      <c r="K32" s="391"/>
      <c r="L32" s="391"/>
      <c r="M32" s="391"/>
      <c r="N32" s="391"/>
    </row>
    <row r="33" spans="2:14">
      <c r="B33" s="391"/>
      <c r="C33" s="391"/>
      <c r="D33" s="391"/>
      <c r="E33" s="391"/>
      <c r="F33" s="391"/>
      <c r="G33" s="391"/>
      <c r="H33" s="391"/>
      <c r="I33" s="391"/>
      <c r="J33" s="391"/>
      <c r="K33" s="391"/>
      <c r="L33" s="391"/>
      <c r="M33" s="391"/>
      <c r="N33" s="391"/>
    </row>
    <row r="34" spans="2:14">
      <c r="B34" s="391"/>
      <c r="C34" s="391"/>
      <c r="D34" s="391"/>
      <c r="E34" s="391"/>
      <c r="F34" s="391"/>
      <c r="G34" s="391"/>
      <c r="H34" s="391"/>
      <c r="I34" s="391"/>
      <c r="J34" s="391"/>
      <c r="K34" s="391"/>
      <c r="L34" s="391"/>
      <c r="M34" s="391"/>
      <c r="N34" s="391"/>
    </row>
    <row r="35" spans="2:14">
      <c r="B35" s="391"/>
      <c r="C35" s="391"/>
      <c r="D35" s="391"/>
      <c r="E35" s="391"/>
      <c r="F35" s="391"/>
      <c r="G35" s="391"/>
      <c r="H35" s="391"/>
      <c r="I35" s="391"/>
      <c r="J35" s="391"/>
      <c r="K35" s="391"/>
      <c r="L35" s="391"/>
      <c r="M35" s="391"/>
      <c r="N35" s="391"/>
    </row>
    <row r="36" spans="2:14">
      <c r="B36" s="391"/>
      <c r="C36" s="391"/>
      <c r="D36" s="391"/>
      <c r="E36" s="391"/>
      <c r="F36" s="391"/>
      <c r="G36" s="391"/>
      <c r="H36" s="391"/>
      <c r="I36" s="391"/>
      <c r="J36" s="391"/>
      <c r="K36" s="391"/>
      <c r="L36" s="391"/>
      <c r="M36" s="391"/>
      <c r="N36" s="391"/>
    </row>
    <row r="37" spans="2:14">
      <c r="B37" s="391"/>
      <c r="C37" s="391"/>
      <c r="D37" s="391"/>
      <c r="E37" s="391"/>
      <c r="F37" s="391"/>
      <c r="G37" s="391"/>
      <c r="H37" s="391"/>
      <c r="I37" s="391"/>
      <c r="J37" s="391"/>
      <c r="K37" s="391"/>
      <c r="L37" s="391"/>
      <c r="M37" s="391"/>
      <c r="N37" s="391"/>
    </row>
    <row r="38" spans="2:14">
      <c r="B38" s="391"/>
      <c r="C38" s="391"/>
      <c r="D38" s="391"/>
      <c r="E38" s="391"/>
      <c r="F38" s="391"/>
      <c r="G38" s="391"/>
      <c r="H38" s="391"/>
      <c r="I38" s="391"/>
      <c r="J38" s="391"/>
      <c r="K38" s="391"/>
      <c r="L38" s="391"/>
      <c r="M38" s="391"/>
      <c r="N38" s="391"/>
    </row>
    <row r="39" spans="2:14">
      <c r="B39" s="391"/>
      <c r="C39" s="391"/>
      <c r="D39" s="391"/>
      <c r="E39" s="391"/>
      <c r="F39" s="391"/>
      <c r="G39" s="391"/>
      <c r="H39" s="391"/>
      <c r="I39" s="391"/>
      <c r="J39" s="391"/>
      <c r="K39" s="391"/>
      <c r="L39" s="391"/>
      <c r="M39" s="391"/>
      <c r="N39" s="391"/>
    </row>
    <row r="40" spans="2:14">
      <c r="B40" s="391"/>
      <c r="C40" s="391"/>
      <c r="D40" s="391"/>
      <c r="E40" s="391"/>
      <c r="F40" s="391"/>
      <c r="G40" s="391"/>
      <c r="H40" s="391"/>
      <c r="I40" s="391"/>
      <c r="J40" s="391"/>
      <c r="K40" s="391"/>
      <c r="L40" s="391"/>
      <c r="M40" s="391"/>
      <c r="N40" s="391"/>
    </row>
    <row r="41" spans="2:14">
      <c r="B41" s="391"/>
      <c r="C41" s="391"/>
      <c r="D41" s="391"/>
      <c r="E41" s="391"/>
      <c r="F41" s="391"/>
      <c r="G41" s="391"/>
      <c r="H41" s="391"/>
      <c r="I41" s="391"/>
      <c r="J41" s="391"/>
      <c r="K41" s="391"/>
      <c r="L41" s="391"/>
      <c r="M41" s="391"/>
      <c r="N41" s="391"/>
    </row>
    <row r="42" spans="2:14">
      <c r="B42" s="391"/>
      <c r="C42" s="391"/>
      <c r="D42" s="391"/>
      <c r="E42" s="391"/>
      <c r="F42" s="391"/>
      <c r="G42" s="391"/>
      <c r="H42" s="391"/>
      <c r="I42" s="391"/>
      <c r="J42" s="391"/>
      <c r="K42" s="391"/>
      <c r="L42" s="391"/>
      <c r="M42" s="391"/>
      <c r="N42" s="391"/>
    </row>
    <row r="43" spans="2:14">
      <c r="B43" s="391"/>
      <c r="C43" s="391"/>
      <c r="D43" s="391"/>
      <c r="E43" s="391"/>
      <c r="F43" s="391"/>
      <c r="G43" s="391"/>
      <c r="H43" s="391"/>
      <c r="I43" s="391"/>
      <c r="J43" s="391"/>
      <c r="K43" s="391"/>
      <c r="L43" s="391"/>
      <c r="M43" s="391"/>
      <c r="N43" s="391"/>
    </row>
    <row r="44" spans="2:14">
      <c r="B44" s="391"/>
      <c r="C44" s="391"/>
      <c r="D44" s="391"/>
      <c r="E44" s="391"/>
      <c r="F44" s="391"/>
      <c r="G44" s="391"/>
      <c r="H44" s="391"/>
      <c r="I44" s="391"/>
      <c r="J44" s="391"/>
      <c r="K44" s="391"/>
      <c r="L44" s="391"/>
      <c r="M44" s="391"/>
      <c r="N44" s="391"/>
    </row>
    <row r="45" spans="2:14">
      <c r="B45" s="391"/>
      <c r="C45" s="391"/>
      <c r="D45" s="391"/>
      <c r="E45" s="391"/>
      <c r="F45" s="391"/>
      <c r="G45" s="391"/>
      <c r="H45" s="391"/>
      <c r="I45" s="391"/>
      <c r="J45" s="391"/>
      <c r="K45" s="391"/>
      <c r="L45" s="391"/>
      <c r="M45" s="391"/>
      <c r="N45" s="391"/>
    </row>
    <row r="46" spans="2:14">
      <c r="B46" s="391"/>
      <c r="C46" s="391"/>
      <c r="D46" s="391"/>
      <c r="E46" s="391"/>
      <c r="F46" s="391"/>
      <c r="G46" s="391"/>
      <c r="H46" s="391"/>
      <c r="I46" s="391"/>
      <c r="J46" s="391"/>
      <c r="K46" s="391"/>
      <c r="L46" s="391"/>
      <c r="M46" s="391"/>
      <c r="N46" s="391"/>
    </row>
    <row r="47" spans="2:14">
      <c r="B47" s="391"/>
      <c r="C47" s="391"/>
      <c r="D47" s="391"/>
      <c r="E47" s="391"/>
      <c r="F47" s="391"/>
      <c r="G47" s="391"/>
      <c r="H47" s="391"/>
      <c r="I47" s="391"/>
      <c r="J47" s="391"/>
      <c r="K47" s="391"/>
      <c r="L47" s="391"/>
      <c r="M47" s="391"/>
      <c r="N47" s="391"/>
    </row>
    <row r="48" spans="2:14">
      <c r="B48" s="391"/>
      <c r="C48" s="391"/>
      <c r="D48" s="391"/>
      <c r="E48" s="391"/>
      <c r="F48" s="391"/>
      <c r="G48" s="391"/>
      <c r="H48" s="391"/>
      <c r="I48" s="391"/>
      <c r="J48" s="391"/>
      <c r="K48" s="391"/>
      <c r="L48" s="391"/>
      <c r="M48" s="391"/>
      <c r="N48" s="391"/>
    </row>
    <row r="49" spans="2:14">
      <c r="B49" s="391"/>
      <c r="C49" s="391"/>
      <c r="D49" s="391"/>
      <c r="E49" s="391"/>
      <c r="F49" s="391"/>
      <c r="G49" s="391"/>
      <c r="H49" s="391"/>
      <c r="I49" s="391"/>
      <c r="J49" s="391"/>
      <c r="K49" s="391"/>
      <c r="L49" s="391"/>
      <c r="M49" s="391"/>
      <c r="N49" s="391"/>
    </row>
    <row r="50" spans="2:14">
      <c r="B50" s="391"/>
      <c r="C50" s="391"/>
      <c r="D50" s="391"/>
      <c r="E50" s="391"/>
      <c r="F50" s="391"/>
      <c r="G50" s="391"/>
      <c r="H50" s="391"/>
      <c r="I50" s="391"/>
      <c r="J50" s="391"/>
      <c r="K50" s="391"/>
      <c r="L50" s="391"/>
      <c r="M50" s="391"/>
      <c r="N50" s="391"/>
    </row>
    <row r="51" spans="2:14">
      <c r="B51" s="391"/>
      <c r="C51" s="391"/>
      <c r="D51" s="391"/>
      <c r="E51" s="391"/>
      <c r="F51" s="391"/>
      <c r="G51" s="391"/>
      <c r="H51" s="391"/>
      <c r="I51" s="391"/>
      <c r="J51" s="391"/>
      <c r="K51" s="391"/>
      <c r="L51" s="391"/>
      <c r="M51" s="391"/>
      <c r="N51" s="391"/>
    </row>
    <row r="52" spans="2:14">
      <c r="B52" s="391"/>
      <c r="C52" s="391"/>
      <c r="D52" s="391"/>
      <c r="E52" s="391"/>
      <c r="F52" s="391"/>
      <c r="G52" s="391"/>
      <c r="H52" s="391"/>
      <c r="I52" s="391"/>
      <c r="J52" s="391"/>
      <c r="K52" s="391"/>
      <c r="L52" s="391"/>
      <c r="M52" s="391"/>
      <c r="N52" s="391"/>
    </row>
    <row r="53" spans="2:14">
      <c r="B53" s="391"/>
      <c r="C53" s="391"/>
      <c r="D53" s="391"/>
      <c r="E53" s="391"/>
      <c r="F53" s="391"/>
      <c r="G53" s="391"/>
      <c r="H53" s="391"/>
      <c r="I53" s="391"/>
      <c r="J53" s="391"/>
      <c r="K53" s="391"/>
      <c r="L53" s="391"/>
      <c r="M53" s="391"/>
      <c r="N53" s="391"/>
    </row>
    <row r="54" spans="2:14">
      <c r="B54" s="391"/>
      <c r="C54" s="391"/>
      <c r="D54" s="391"/>
      <c r="E54" s="391"/>
      <c r="F54" s="391"/>
      <c r="G54" s="391"/>
      <c r="H54" s="391"/>
      <c r="I54" s="391"/>
      <c r="J54" s="391"/>
      <c r="K54" s="391"/>
      <c r="L54" s="391"/>
      <c r="M54" s="391"/>
      <c r="N54" s="391"/>
    </row>
    <row r="55" spans="2:14">
      <c r="B55" s="391"/>
      <c r="C55" s="391"/>
      <c r="D55" s="391"/>
      <c r="E55" s="391"/>
      <c r="F55" s="391"/>
      <c r="G55" s="391"/>
      <c r="H55" s="391"/>
      <c r="I55" s="391"/>
      <c r="J55" s="391"/>
      <c r="K55" s="391"/>
      <c r="L55" s="391"/>
      <c r="M55" s="391"/>
      <c r="N55" s="391"/>
    </row>
    <row r="56" spans="2:14">
      <c r="B56" s="391"/>
      <c r="C56" s="391"/>
      <c r="D56" s="391"/>
      <c r="E56" s="391"/>
      <c r="F56" s="391"/>
      <c r="G56" s="391"/>
      <c r="H56" s="391"/>
      <c r="I56" s="391"/>
      <c r="J56" s="391"/>
      <c r="K56" s="391"/>
      <c r="L56" s="391"/>
      <c r="M56" s="391"/>
      <c r="N56" s="391"/>
    </row>
    <row r="57" spans="2:14">
      <c r="B57" s="391"/>
      <c r="C57" s="391"/>
      <c r="D57" s="391"/>
      <c r="E57" s="391"/>
      <c r="F57" s="391"/>
      <c r="G57" s="391"/>
      <c r="H57" s="391"/>
      <c r="I57" s="391"/>
      <c r="J57" s="391"/>
      <c r="K57" s="391"/>
      <c r="L57" s="391"/>
      <c r="M57" s="391"/>
      <c r="N57" s="391"/>
    </row>
    <row r="58" spans="2:14">
      <c r="B58" s="391"/>
      <c r="C58" s="391"/>
      <c r="D58" s="391"/>
      <c r="E58" s="391"/>
      <c r="F58" s="391"/>
      <c r="G58" s="391"/>
      <c r="H58" s="391"/>
      <c r="I58" s="391"/>
      <c r="J58" s="391"/>
      <c r="K58" s="391"/>
      <c r="L58" s="391"/>
      <c r="M58" s="391"/>
      <c r="N58" s="391"/>
    </row>
    <row r="59" spans="2:14">
      <c r="B59" s="391"/>
      <c r="C59" s="391"/>
      <c r="D59" s="391"/>
      <c r="E59" s="391"/>
      <c r="F59" s="391"/>
      <c r="G59" s="391"/>
      <c r="H59" s="391"/>
      <c r="I59" s="391"/>
      <c r="J59" s="391"/>
      <c r="K59" s="391"/>
      <c r="L59" s="391"/>
      <c r="M59" s="391"/>
      <c r="N59" s="391"/>
    </row>
    <row r="60" spans="2:14">
      <c r="B60" s="391"/>
      <c r="C60" s="391"/>
      <c r="D60" s="391"/>
      <c r="E60" s="391"/>
      <c r="F60" s="391"/>
      <c r="G60" s="391"/>
      <c r="H60" s="391"/>
      <c r="I60" s="391"/>
      <c r="J60" s="391"/>
      <c r="K60" s="391"/>
      <c r="L60" s="391"/>
      <c r="M60" s="391"/>
      <c r="N60" s="391"/>
    </row>
    <row r="61" spans="2:14">
      <c r="B61" s="391"/>
      <c r="C61" s="391"/>
      <c r="D61" s="391"/>
      <c r="E61" s="391"/>
      <c r="F61" s="391"/>
      <c r="G61" s="391"/>
      <c r="H61" s="391"/>
      <c r="I61" s="391"/>
      <c r="J61" s="391"/>
      <c r="K61" s="391"/>
      <c r="L61" s="391"/>
      <c r="M61" s="391"/>
      <c r="N61" s="391"/>
    </row>
    <row r="62" spans="2:14">
      <c r="B62" s="391"/>
      <c r="C62" s="391"/>
      <c r="D62" s="391"/>
      <c r="E62" s="391"/>
      <c r="F62" s="391"/>
      <c r="G62" s="391"/>
      <c r="H62" s="391"/>
      <c r="I62" s="391"/>
      <c r="J62" s="391"/>
      <c r="K62" s="391"/>
      <c r="L62" s="391"/>
      <c r="M62" s="391"/>
      <c r="N62" s="391"/>
    </row>
    <row r="63" spans="2:14">
      <c r="B63" s="391"/>
      <c r="C63" s="391"/>
      <c r="D63" s="391"/>
      <c r="E63" s="391"/>
      <c r="F63" s="391"/>
      <c r="G63" s="391"/>
      <c r="H63" s="391"/>
      <c r="I63" s="391"/>
      <c r="J63" s="391"/>
      <c r="K63" s="391"/>
      <c r="L63" s="391"/>
      <c r="M63" s="391"/>
      <c r="N63" s="391"/>
    </row>
    <row r="64" spans="2:14">
      <c r="B64" s="391"/>
      <c r="C64" s="391"/>
      <c r="D64" s="391"/>
      <c r="E64" s="391"/>
      <c r="F64" s="391"/>
      <c r="G64" s="391"/>
      <c r="H64" s="391"/>
      <c r="I64" s="391"/>
      <c r="J64" s="391"/>
      <c r="K64" s="391"/>
      <c r="L64" s="391"/>
      <c r="M64" s="391"/>
      <c r="N64" s="391"/>
    </row>
  </sheetData>
  <mergeCells count="7">
    <mergeCell ref="B17:M17"/>
    <mergeCell ref="G4:H4"/>
    <mergeCell ref="J4:M4"/>
    <mergeCell ref="B13:M13"/>
    <mergeCell ref="B14:M14"/>
    <mergeCell ref="B15:M15"/>
    <mergeCell ref="B16:M16"/>
  </mergeCells>
  <dataValidations count="1">
    <dataValidation type="list" allowBlank="1" showInputMessage="1" showErrorMessage="1" sqref="I5:I10" xr:uid="{125254C3-6E44-4F03-8BA1-3637C96BF6BE}">
      <formula1>ia_in_considerare_incertitudinea_de_masurare__WIM</formula1>
    </dataValidation>
  </dataValidations>
  <hyperlinks>
    <hyperlink ref="B2" location="Cuprins!A1" display="Cuprins!A1" xr:uid="{84F512CA-FC93-46E6-88F6-3731FA59D24E}"/>
  </hyperlinks>
  <pageMargins left="0.25" right="0.25" top="0.75" bottom="0.90625000000000011" header="0.30000000000000004" footer="0.30000000000000004"/>
  <pageSetup paperSize="9" scale="75" fitToWidth="0" fitToHeight="0" orientation="landscape" r:id="rId1"/>
  <headerFooter>
    <oddHeader>&amp;L&amp;"-,Bold"Chimie si radioactivitate&amp;C&amp;"-,Bold"Matricea de corespondență a regulilor de decizie aplicate 
pentru încercările efectate de către IISPV</oddHeader>
    <oddFooter>&amp;L&amp;8Rez. = Rezultat analiza
"&lt;" = mai mic
"&gt;" = mai mare
"≥" = mai mare s-au egal
"≤" = mai mic sau egal&amp;CCod F4-PG13                                                     Ed I Rev 01 / Data 08.03.2021   &amp;RPag.&amp;P din &amp;N</oddFooter>
  </headerFooter>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DF95FE-7331-4A84-A3A8-9191515AAEA6}">
  <dimension ref="A1:N62"/>
  <sheetViews>
    <sheetView view="pageLayout" zoomScaleNormal="100" workbookViewId="0">
      <selection activeCell="D18" sqref="D18"/>
    </sheetView>
  </sheetViews>
  <sheetFormatPr defaultRowHeight="15"/>
  <cols>
    <col min="1" max="1" width="24" style="26" customWidth="1"/>
    <col min="2" max="2" width="13.7109375" style="26" customWidth="1"/>
    <col min="3" max="3" width="18.7109375" style="26" customWidth="1"/>
    <col min="4" max="4" width="23.7109375" style="26" customWidth="1"/>
    <col min="5" max="5" width="11.42578125" style="26" customWidth="1"/>
    <col min="6" max="6" width="4.140625" style="26" customWidth="1"/>
    <col min="7" max="7" width="10.140625" style="26" customWidth="1"/>
    <col min="8" max="8" width="2.85546875" style="26" customWidth="1"/>
    <col min="9" max="9" width="13.85546875" style="26" customWidth="1"/>
    <col min="10" max="10" width="13.5703125" style="26" customWidth="1"/>
    <col min="11" max="11" width="12.7109375" style="26" customWidth="1"/>
    <col min="12" max="12" width="19.140625" style="26" customWidth="1"/>
    <col min="13" max="14" width="9.7109375" style="26" customWidth="1"/>
    <col min="15" max="15" width="25.5703125" style="26" customWidth="1"/>
    <col min="16" max="16" width="14.7109375" style="26" customWidth="1"/>
    <col min="17" max="17" width="9.140625" style="26" customWidth="1"/>
    <col min="18" max="16384" width="9.140625" style="26"/>
  </cols>
  <sheetData>
    <row r="1" spans="1:14">
      <c r="A1" s="26" t="s">
        <v>947</v>
      </c>
      <c r="I1" s="27" t="s">
        <v>109</v>
      </c>
      <c r="J1" s="28"/>
      <c r="K1" s="28" t="s">
        <v>110</v>
      </c>
      <c r="L1" s="395" t="s">
        <v>891</v>
      </c>
    </row>
    <row r="2" spans="1:14" ht="15.75" thickBot="1">
      <c r="A2" s="26" t="s">
        <v>112</v>
      </c>
      <c r="B2" s="29" t="s">
        <v>113</v>
      </c>
      <c r="I2" s="30" t="s">
        <v>114</v>
      </c>
      <c r="J2" s="31"/>
      <c r="K2" s="32" t="s">
        <v>115</v>
      </c>
      <c r="L2" s="30"/>
    </row>
    <row r="3" spans="1:14" ht="28.5" customHeight="1" thickBot="1">
      <c r="A3" s="33" t="s">
        <v>116</v>
      </c>
      <c r="B3" s="34"/>
      <c r="C3" s="35" t="s">
        <v>117</v>
      </c>
      <c r="D3" s="35"/>
      <c r="E3" s="36"/>
      <c r="F3" s="37"/>
      <c r="G3" s="38"/>
      <c r="H3" s="39"/>
      <c r="I3" s="40" t="s">
        <v>118</v>
      </c>
      <c r="J3" s="39"/>
      <c r="K3" s="39"/>
      <c r="L3" s="39"/>
      <c r="M3" s="39"/>
      <c r="N3" s="41"/>
    </row>
    <row r="4" spans="1:14" ht="63.75" customHeight="1" thickBot="1">
      <c r="A4" s="396" t="s">
        <v>2</v>
      </c>
      <c r="B4" s="396" t="s">
        <v>119</v>
      </c>
      <c r="C4" s="42" t="s">
        <v>120</v>
      </c>
      <c r="D4" s="43" t="s">
        <v>121</v>
      </c>
      <c r="E4" s="43" t="s">
        <v>122</v>
      </c>
      <c r="F4" s="44" t="s">
        <v>123</v>
      </c>
      <c r="G4" s="402" t="s">
        <v>124</v>
      </c>
      <c r="H4" s="402"/>
      <c r="I4" s="396" t="s">
        <v>125</v>
      </c>
      <c r="J4" s="403" t="s">
        <v>126</v>
      </c>
      <c r="K4" s="403"/>
      <c r="L4" s="403"/>
      <c r="M4" s="403"/>
      <c r="N4" s="45" t="s">
        <v>127</v>
      </c>
    </row>
    <row r="5" spans="1:14" ht="95.25" customHeight="1" thickBot="1">
      <c r="A5" s="22" t="s">
        <v>948</v>
      </c>
      <c r="B5" s="22" t="s">
        <v>167</v>
      </c>
      <c r="C5" s="47" t="s">
        <v>949</v>
      </c>
      <c r="D5" s="396" t="s">
        <v>950</v>
      </c>
      <c r="E5" s="58">
        <v>8</v>
      </c>
      <c r="F5" s="72" t="s">
        <v>951</v>
      </c>
      <c r="G5" s="144">
        <v>3</v>
      </c>
      <c r="H5" s="45" t="s">
        <v>133</v>
      </c>
      <c r="I5" s="45" t="s">
        <v>134</v>
      </c>
      <c r="J5" s="45" t="str">
        <f>"Rez.≥"&amp;ROUND(E5+(E5)*(G5/100),2)&amp; F5 &amp;" =Indeplineste cerintele specificate"</f>
        <v>Rez.≥8,24 nr. diastaza DN =Indeplineste cerintele specificate</v>
      </c>
      <c r="K5" s="45" t="str">
        <f>"Rez.&lt;"&amp;ROUND(E5-(E5)*(G5/100),2)&amp;F5&amp;" =Nu indeplineste cerintele specificate"</f>
        <v>Rez.&lt;7,76 nr. diastaza DN =Nu indeplineste cerintele specificate</v>
      </c>
      <c r="L5" s="45" t="str">
        <f>ROUND((E5-(E5)*(G5/100)),2)&amp;F5&amp; "≤ Rez.&lt; "&amp;ROUND(E5+(E5)*(G5/100),2)&amp;F5&amp;" = prezinta risc de neindeplinire cerinte"</f>
        <v>7,76 nr. diastaza DN≤ Rez.&lt; 8,24 nr. diastaza DN = prezinta risc de neindeplinire cerinte</v>
      </c>
      <c r="M5" s="45" t="str">
        <f>IF(C5="Nu exista","Neaplicabil ptr. ca nu exista limita de specificatie","x")</f>
        <v>x</v>
      </c>
      <c r="N5" s="114"/>
    </row>
    <row r="6" spans="1:14" ht="94.5" customHeight="1" thickBot="1">
      <c r="A6" s="22" t="s">
        <v>948</v>
      </c>
      <c r="B6" s="22" t="s">
        <v>167</v>
      </c>
      <c r="C6" s="47" t="s">
        <v>949</v>
      </c>
      <c r="D6" s="396" t="s">
        <v>952</v>
      </c>
      <c r="E6" s="58">
        <v>3</v>
      </c>
      <c r="F6" s="72" t="s">
        <v>951</v>
      </c>
      <c r="G6" s="144">
        <v>3</v>
      </c>
      <c r="H6" s="45" t="s">
        <v>133</v>
      </c>
      <c r="I6" s="45" t="s">
        <v>134</v>
      </c>
      <c r="J6" s="45" t="str">
        <f>"Rez.≥"&amp;ROUND(E6+(E6)*(G6/100),2)&amp; F6 &amp;" =Indeplineste cerintele specificate"</f>
        <v>Rez.≥3,09 nr. diastaza DN =Indeplineste cerintele specificate</v>
      </c>
      <c r="K6" s="45" t="str">
        <f>"Rez.&lt;"&amp;ROUND(E6-(E6)*(G6/100),2)&amp;F6&amp;" =Nu indeplineste cerintele specificate"</f>
        <v>Rez.&lt;2,91 nr. diastaza DN =Nu indeplineste cerintele specificate</v>
      </c>
      <c r="L6" s="45" t="str">
        <f>ROUND((E6-(E6)*(G6/100)),2)&amp;F6&amp; "≤ Rez.&lt; "&amp;ROUND(E6+(E6)*(G6/100),2)&amp;F6&amp;" = prezinta risc de neindeplinire cerinte"</f>
        <v>2,91 nr. diastaza DN≤ Rez.&lt; 3,09 nr. diastaza DN = prezinta risc de neindeplinire cerinte</v>
      </c>
      <c r="M6" s="45" t="str">
        <f>IF(C6="Nu exista","Neaplicabil ptr. ca nu exista limita de specificatie","x")</f>
        <v>x</v>
      </c>
      <c r="N6" s="114"/>
    </row>
    <row r="7" spans="1:14" ht="93" customHeight="1" thickBot="1">
      <c r="A7" s="22" t="s">
        <v>953</v>
      </c>
      <c r="B7" s="22" t="s">
        <v>167</v>
      </c>
      <c r="C7" s="47" t="s">
        <v>949</v>
      </c>
      <c r="D7" s="396" t="s">
        <v>950</v>
      </c>
      <c r="E7" s="58">
        <v>8</v>
      </c>
      <c r="F7" s="72" t="s">
        <v>951</v>
      </c>
      <c r="G7" s="144">
        <v>33</v>
      </c>
      <c r="H7" s="45" t="s">
        <v>133</v>
      </c>
      <c r="I7" s="45" t="s">
        <v>134</v>
      </c>
      <c r="J7" s="45" t="str">
        <f>"Rez.≥"&amp;ROUND(E7+(E7)*(G7/100),2)&amp; F7 &amp;" =Indeplineste cerintele specificate"</f>
        <v>Rez.≥10,64 nr. diastaza DN =Indeplineste cerintele specificate</v>
      </c>
      <c r="K7" s="45" t="str">
        <f>"Rez.&lt;"&amp;ROUND(E7-(E7)*(G7/100),2)&amp;F7&amp;" =Nu indeplineste cerintele specificate"</f>
        <v>Rez.&lt;5,36 nr. diastaza DN =Nu indeplineste cerintele specificate</v>
      </c>
      <c r="L7" s="45" t="str">
        <f>ROUND((E7-(E7)*(G7/100)),2)&amp;F7&amp; "≤ Rez.&lt; "&amp;ROUND(E7+(E7)*(G7/100),2)&amp;F7&amp;" = prezinta risc de neindeplinire cerinte"</f>
        <v>5,36 nr. diastaza DN≤ Rez.&lt; 10,64 nr. diastaza DN = prezinta risc de neindeplinire cerinte</v>
      </c>
      <c r="M7" s="45" t="str">
        <f>IF(C7="Nu exista","Neaplicabil ptr. ca nu exista limita de specificatie","x")</f>
        <v>x</v>
      </c>
      <c r="N7" s="114"/>
    </row>
    <row r="8" spans="1:14" ht="93.75" customHeight="1" thickBot="1">
      <c r="A8" s="22" t="s">
        <v>953</v>
      </c>
      <c r="B8" s="22" t="s">
        <v>167</v>
      </c>
      <c r="C8" s="47" t="s">
        <v>949</v>
      </c>
      <c r="D8" s="396" t="s">
        <v>952</v>
      </c>
      <c r="E8" s="58">
        <v>3</v>
      </c>
      <c r="F8" s="72" t="s">
        <v>951</v>
      </c>
      <c r="G8" s="144">
        <v>33</v>
      </c>
      <c r="H8" s="45" t="s">
        <v>133</v>
      </c>
      <c r="I8" s="45" t="s">
        <v>134</v>
      </c>
      <c r="J8" s="45" t="str">
        <f>"Rez.≥"&amp;ROUND(E8+(E8)*(G8/100),2)&amp; F8 &amp;" =Indeplineste cerintele specificate"</f>
        <v>Rez.≥3,99 nr. diastaza DN =Indeplineste cerintele specificate</v>
      </c>
      <c r="K8" s="45" t="str">
        <f>"Rez.&lt;"&amp;ROUND(E8-(E8)*(G8/100),2)&amp;F8&amp;" =Nu indeplineste cerintele specificate"</f>
        <v>Rez.&lt;2,01 nr. diastaza DN =Nu indeplineste cerintele specificate</v>
      </c>
      <c r="L8" s="45" t="str">
        <f>ROUND((E8-(E8)*(G8/100)),2)&amp;F8&amp; "≤ Rez.&lt; "&amp;ROUND(E8+(E8)*(G8/100),2)&amp;F8&amp;" = prezinta risc de neindeplinire cerinte"</f>
        <v>2,01 nr. diastaza DN≤ Rez.&lt; 3,99 nr. diastaza DN = prezinta risc de neindeplinire cerinte</v>
      </c>
      <c r="M8" s="45" t="str">
        <f>IF(C8="Nu exista","Neaplicabil ptr. ca nu exista limita de specificatie","x")</f>
        <v>x</v>
      </c>
      <c r="N8" s="114"/>
    </row>
    <row r="9" spans="1:14" ht="15.75" thickBot="1">
      <c r="A9" s="391"/>
      <c r="B9" s="391"/>
      <c r="C9" s="391"/>
      <c r="D9" s="391"/>
      <c r="E9" s="391"/>
      <c r="F9" s="391"/>
      <c r="G9" s="391"/>
      <c r="H9" s="391"/>
      <c r="I9" s="391"/>
      <c r="J9" s="391"/>
      <c r="K9" s="391"/>
      <c r="L9" s="391"/>
      <c r="M9" s="391"/>
      <c r="N9" s="391"/>
    </row>
    <row r="10" spans="1:14" ht="15.75" thickBot="1">
      <c r="A10" s="14" t="s">
        <v>144</v>
      </c>
    </row>
    <row r="11" spans="1:14" ht="15.75" customHeight="1" thickBot="1">
      <c r="A11" s="56" t="s">
        <v>145</v>
      </c>
      <c r="B11" s="404" t="s">
        <v>146</v>
      </c>
      <c r="C11" s="404"/>
      <c r="D11" s="404"/>
      <c r="E11" s="404"/>
      <c r="F11" s="404"/>
      <c r="G11" s="404"/>
      <c r="H11" s="404"/>
      <c r="I11" s="404"/>
      <c r="J11" s="404"/>
      <c r="K11" s="404"/>
      <c r="L11" s="404"/>
      <c r="M11" s="404"/>
    </row>
    <row r="12" spans="1:14" ht="15.75" thickBot="1">
      <c r="A12" s="56" t="s">
        <v>147</v>
      </c>
      <c r="B12" s="427" t="s">
        <v>845</v>
      </c>
      <c r="C12" s="427"/>
      <c r="D12" s="427"/>
      <c r="E12" s="427"/>
      <c r="F12" s="427"/>
      <c r="G12" s="427"/>
      <c r="H12" s="427"/>
      <c r="I12" s="427"/>
      <c r="J12" s="427"/>
      <c r="K12" s="427"/>
      <c r="L12" s="427"/>
      <c r="M12" s="398"/>
    </row>
    <row r="13" spans="1:14" ht="15.75" thickBot="1">
      <c r="A13" s="14" t="s">
        <v>954</v>
      </c>
      <c r="B13" s="404" t="s">
        <v>150</v>
      </c>
      <c r="C13" s="404"/>
      <c r="D13" s="404"/>
      <c r="E13" s="404"/>
      <c r="F13" s="404"/>
      <c r="G13" s="404"/>
      <c r="H13" s="404"/>
      <c r="I13" s="404"/>
      <c r="J13" s="404"/>
      <c r="K13" s="404"/>
      <c r="L13" s="404"/>
      <c r="M13" s="404"/>
    </row>
    <row r="14" spans="1:14">
      <c r="A14" s="349" t="s">
        <v>894</v>
      </c>
      <c r="B14" s="401" t="s">
        <v>152</v>
      </c>
      <c r="C14" s="401"/>
      <c r="D14" s="401"/>
      <c r="E14" s="401"/>
      <c r="F14" s="401"/>
      <c r="G14" s="401"/>
      <c r="H14" s="401"/>
      <c r="I14" s="401"/>
      <c r="J14" s="401"/>
      <c r="K14" s="401"/>
      <c r="L14" s="401"/>
      <c r="M14" s="401"/>
    </row>
    <row r="15" spans="1:14" ht="15.75" thickBot="1">
      <c r="A15" s="14"/>
      <c r="B15" s="401"/>
      <c r="C15" s="401"/>
      <c r="D15" s="401"/>
      <c r="E15" s="401"/>
      <c r="F15" s="401"/>
      <c r="G15" s="401"/>
      <c r="H15" s="401"/>
      <c r="I15" s="401"/>
      <c r="J15" s="401"/>
      <c r="K15" s="401"/>
      <c r="L15" s="401"/>
      <c r="M15" s="401"/>
    </row>
    <row r="16" spans="1:14">
      <c r="A16" s="391"/>
      <c r="B16" s="391"/>
      <c r="C16" s="391"/>
      <c r="D16" s="391"/>
      <c r="E16" s="391"/>
      <c r="F16" s="391"/>
      <c r="G16" s="391"/>
      <c r="H16" s="391"/>
      <c r="I16" s="391"/>
      <c r="J16" s="391"/>
      <c r="K16" s="391"/>
      <c r="L16" s="391"/>
      <c r="M16" s="391"/>
      <c r="N16" s="391"/>
    </row>
    <row r="17" spans="2:14">
      <c r="B17" s="391"/>
      <c r="C17" s="391"/>
      <c r="D17" s="391"/>
      <c r="E17" s="391"/>
      <c r="F17" s="391"/>
      <c r="G17" s="391"/>
      <c r="H17" s="391"/>
      <c r="I17" s="391"/>
      <c r="J17" s="391"/>
      <c r="K17" s="391"/>
      <c r="L17" s="391"/>
      <c r="M17" s="391"/>
      <c r="N17" s="391"/>
    </row>
    <row r="18" spans="2:14">
      <c r="B18" s="391"/>
      <c r="C18" s="391"/>
      <c r="D18" s="391"/>
      <c r="E18" s="391"/>
      <c r="F18" s="391"/>
      <c r="G18" s="391"/>
      <c r="H18" s="391"/>
      <c r="I18" s="391"/>
      <c r="J18" s="391"/>
      <c r="K18" s="391"/>
      <c r="L18" s="391"/>
      <c r="M18" s="391"/>
      <c r="N18" s="391"/>
    </row>
    <row r="19" spans="2:14">
      <c r="B19" s="391"/>
      <c r="C19" s="391"/>
      <c r="D19" s="391"/>
      <c r="E19" s="391"/>
      <c r="F19" s="391"/>
      <c r="G19" s="391"/>
      <c r="H19" s="391"/>
      <c r="I19" s="391"/>
      <c r="J19" s="391"/>
      <c r="K19" s="391"/>
      <c r="L19" s="391"/>
      <c r="M19" s="391"/>
      <c r="N19" s="391"/>
    </row>
    <row r="20" spans="2:14">
      <c r="B20" s="391"/>
      <c r="C20" s="391"/>
      <c r="D20" s="391"/>
      <c r="E20" s="391"/>
      <c r="F20" s="391"/>
      <c r="G20" s="391"/>
      <c r="H20" s="391"/>
      <c r="I20" s="391"/>
      <c r="J20" s="391"/>
      <c r="K20" s="391"/>
      <c r="L20" s="391"/>
      <c r="M20" s="391"/>
      <c r="N20" s="391"/>
    </row>
    <row r="21" spans="2:14">
      <c r="B21" s="391"/>
      <c r="C21" s="391"/>
      <c r="D21" s="391"/>
      <c r="E21" s="391"/>
      <c r="F21" s="391"/>
      <c r="G21" s="391"/>
      <c r="H21" s="391"/>
      <c r="I21" s="391"/>
      <c r="J21" s="391"/>
      <c r="K21" s="391"/>
      <c r="L21" s="391"/>
      <c r="M21" s="391"/>
      <c r="N21" s="391"/>
    </row>
    <row r="22" spans="2:14">
      <c r="B22" s="391"/>
      <c r="C22" s="391"/>
      <c r="D22" s="391"/>
      <c r="E22" s="391"/>
      <c r="F22" s="391"/>
      <c r="G22" s="391"/>
      <c r="H22" s="391"/>
      <c r="I22" s="391"/>
      <c r="J22" s="391"/>
      <c r="K22" s="391"/>
      <c r="L22" s="391"/>
      <c r="M22" s="391"/>
      <c r="N22" s="391"/>
    </row>
    <row r="23" spans="2:14">
      <c r="B23" s="391"/>
      <c r="C23" s="391"/>
      <c r="D23" s="391"/>
      <c r="E23" s="391"/>
      <c r="F23" s="391"/>
      <c r="G23" s="391"/>
      <c r="H23" s="391"/>
      <c r="I23" s="391"/>
      <c r="J23" s="391"/>
      <c r="K23" s="391"/>
      <c r="L23" s="391"/>
      <c r="M23" s="391"/>
      <c r="N23" s="391"/>
    </row>
    <row r="24" spans="2:14">
      <c r="B24" s="391"/>
      <c r="C24" s="391"/>
      <c r="D24" s="391"/>
      <c r="E24" s="391"/>
      <c r="F24" s="391"/>
      <c r="G24" s="391"/>
      <c r="H24" s="391"/>
      <c r="I24" s="391"/>
      <c r="J24" s="391"/>
      <c r="K24" s="391"/>
      <c r="L24" s="391"/>
      <c r="M24" s="391"/>
      <c r="N24" s="391"/>
    </row>
    <row r="25" spans="2:14">
      <c r="B25" s="391"/>
      <c r="C25" s="391"/>
      <c r="D25" s="391"/>
      <c r="E25" s="391"/>
      <c r="F25" s="391"/>
      <c r="G25" s="391"/>
      <c r="H25" s="391"/>
      <c r="I25" s="391"/>
      <c r="J25" s="391"/>
      <c r="K25" s="391"/>
      <c r="L25" s="391"/>
      <c r="M25" s="391"/>
      <c r="N25" s="391"/>
    </row>
    <row r="26" spans="2:14">
      <c r="B26" s="391"/>
      <c r="C26" s="391"/>
      <c r="D26" s="391"/>
      <c r="E26" s="391"/>
      <c r="F26" s="391"/>
      <c r="G26" s="391"/>
      <c r="H26" s="391"/>
      <c r="I26" s="391"/>
      <c r="J26" s="391"/>
      <c r="K26" s="391"/>
      <c r="L26" s="391"/>
      <c r="M26" s="391"/>
      <c r="N26" s="391"/>
    </row>
    <row r="27" spans="2:14">
      <c r="B27" s="391"/>
      <c r="C27" s="391"/>
      <c r="D27" s="391"/>
      <c r="E27" s="391"/>
      <c r="F27" s="391"/>
      <c r="G27" s="391"/>
      <c r="H27" s="391"/>
      <c r="I27" s="391"/>
      <c r="J27" s="391"/>
      <c r="K27" s="391"/>
      <c r="L27" s="391"/>
      <c r="M27" s="391"/>
      <c r="N27" s="391"/>
    </row>
    <row r="28" spans="2:14">
      <c r="B28" s="391"/>
      <c r="C28" s="391"/>
      <c r="D28" s="391"/>
      <c r="E28" s="391"/>
      <c r="F28" s="391"/>
      <c r="G28" s="391"/>
      <c r="H28" s="391"/>
      <c r="I28" s="391"/>
      <c r="J28" s="391"/>
      <c r="K28" s="391"/>
      <c r="L28" s="391"/>
      <c r="M28" s="391"/>
      <c r="N28" s="391"/>
    </row>
    <row r="29" spans="2:14">
      <c r="B29" s="391"/>
      <c r="C29" s="391"/>
      <c r="D29" s="391"/>
      <c r="E29" s="391"/>
      <c r="F29" s="391"/>
      <c r="G29" s="391"/>
      <c r="H29" s="391"/>
      <c r="I29" s="391"/>
      <c r="J29" s="391"/>
      <c r="K29" s="391"/>
      <c r="L29" s="391"/>
      <c r="M29" s="391"/>
      <c r="N29" s="391"/>
    </row>
    <row r="30" spans="2:14">
      <c r="B30" s="391"/>
      <c r="C30" s="391"/>
      <c r="D30" s="391"/>
      <c r="E30" s="391"/>
      <c r="F30" s="391"/>
      <c r="G30" s="391"/>
      <c r="H30" s="391"/>
      <c r="I30" s="391"/>
      <c r="J30" s="391"/>
      <c r="K30" s="391"/>
      <c r="L30" s="391"/>
      <c r="M30" s="391"/>
      <c r="N30" s="391"/>
    </row>
    <row r="31" spans="2:14">
      <c r="B31" s="391"/>
      <c r="C31" s="391"/>
      <c r="D31" s="391"/>
      <c r="E31" s="391"/>
      <c r="F31" s="391"/>
      <c r="G31" s="391"/>
      <c r="H31" s="391"/>
      <c r="I31" s="391"/>
      <c r="J31" s="391"/>
      <c r="K31" s="391"/>
      <c r="L31" s="391"/>
      <c r="M31" s="391"/>
      <c r="N31" s="391"/>
    </row>
    <row r="32" spans="2:14">
      <c r="B32" s="391"/>
      <c r="C32" s="391"/>
      <c r="D32" s="391"/>
      <c r="E32" s="391"/>
      <c r="F32" s="391"/>
      <c r="G32" s="391"/>
      <c r="H32" s="391"/>
      <c r="I32" s="391"/>
      <c r="J32" s="391"/>
      <c r="K32" s="391"/>
      <c r="L32" s="391"/>
      <c r="M32" s="391"/>
      <c r="N32" s="391"/>
    </row>
    <row r="33" spans="2:14">
      <c r="B33" s="391"/>
      <c r="C33" s="391"/>
      <c r="D33" s="391"/>
      <c r="E33" s="391"/>
      <c r="F33" s="391"/>
      <c r="G33" s="391"/>
      <c r="H33" s="391"/>
      <c r="I33" s="391"/>
      <c r="J33" s="391"/>
      <c r="K33" s="391"/>
      <c r="L33" s="391"/>
      <c r="M33" s="391"/>
      <c r="N33" s="391"/>
    </row>
    <row r="34" spans="2:14">
      <c r="B34" s="391"/>
      <c r="C34" s="391"/>
      <c r="D34" s="391"/>
      <c r="E34" s="391"/>
      <c r="F34" s="391"/>
      <c r="G34" s="391"/>
      <c r="H34" s="391"/>
      <c r="I34" s="391"/>
      <c r="J34" s="391"/>
      <c r="K34" s="391"/>
      <c r="L34" s="391"/>
      <c r="M34" s="391"/>
      <c r="N34" s="391"/>
    </row>
    <row r="35" spans="2:14">
      <c r="B35" s="391"/>
      <c r="C35" s="391"/>
      <c r="D35" s="391"/>
      <c r="E35" s="391"/>
      <c r="F35" s="391"/>
      <c r="G35" s="391"/>
      <c r="H35" s="391"/>
      <c r="I35" s="391"/>
      <c r="J35" s="391"/>
      <c r="K35" s="391"/>
      <c r="L35" s="391"/>
      <c r="M35" s="391"/>
      <c r="N35" s="391"/>
    </row>
    <row r="36" spans="2:14">
      <c r="B36" s="391"/>
      <c r="C36" s="391"/>
      <c r="D36" s="391"/>
      <c r="E36" s="391"/>
      <c r="F36" s="391"/>
      <c r="G36" s="391"/>
      <c r="H36" s="391"/>
      <c r="I36" s="391"/>
      <c r="J36" s="391"/>
      <c r="K36" s="391"/>
      <c r="L36" s="391"/>
      <c r="M36" s="391"/>
      <c r="N36" s="391"/>
    </row>
    <row r="37" spans="2:14">
      <c r="B37" s="391"/>
      <c r="C37" s="391"/>
      <c r="D37" s="391"/>
      <c r="E37" s="391"/>
      <c r="F37" s="391"/>
      <c r="G37" s="391"/>
      <c r="H37" s="391"/>
      <c r="I37" s="391"/>
      <c r="J37" s="391"/>
      <c r="K37" s="391"/>
      <c r="L37" s="391"/>
      <c r="M37" s="391"/>
      <c r="N37" s="391"/>
    </row>
    <row r="38" spans="2:14">
      <c r="B38" s="391"/>
      <c r="C38" s="391"/>
      <c r="D38" s="391"/>
      <c r="E38" s="391"/>
      <c r="F38" s="391"/>
      <c r="G38" s="391"/>
      <c r="H38" s="391"/>
      <c r="I38" s="391"/>
      <c r="J38" s="391"/>
      <c r="K38" s="391"/>
      <c r="L38" s="391"/>
      <c r="M38" s="391"/>
      <c r="N38" s="391"/>
    </row>
    <row r="39" spans="2:14">
      <c r="B39" s="391"/>
      <c r="C39" s="391"/>
      <c r="D39" s="391"/>
      <c r="E39" s="391"/>
      <c r="F39" s="391"/>
      <c r="G39" s="391"/>
      <c r="H39" s="391"/>
      <c r="I39" s="391"/>
      <c r="J39" s="391"/>
      <c r="K39" s="391"/>
      <c r="L39" s="391"/>
      <c r="M39" s="391"/>
      <c r="N39" s="391"/>
    </row>
    <row r="40" spans="2:14">
      <c r="B40" s="391"/>
      <c r="C40" s="391"/>
      <c r="D40" s="391"/>
      <c r="E40" s="391"/>
      <c r="F40" s="391"/>
      <c r="G40" s="391"/>
      <c r="H40" s="391"/>
      <c r="I40" s="391"/>
      <c r="J40" s="391"/>
      <c r="K40" s="391"/>
      <c r="L40" s="391"/>
      <c r="M40" s="391"/>
      <c r="N40" s="391"/>
    </row>
    <row r="41" spans="2:14">
      <c r="B41" s="391"/>
      <c r="C41" s="391"/>
      <c r="D41" s="391"/>
      <c r="E41" s="391"/>
      <c r="F41" s="391"/>
      <c r="G41" s="391"/>
      <c r="H41" s="391"/>
      <c r="I41" s="391"/>
      <c r="J41" s="391"/>
      <c r="K41" s="391"/>
      <c r="L41" s="391"/>
      <c r="M41" s="391"/>
      <c r="N41" s="391"/>
    </row>
    <row r="42" spans="2:14">
      <c r="B42" s="391"/>
      <c r="C42" s="391"/>
      <c r="D42" s="391"/>
      <c r="E42" s="391"/>
      <c r="F42" s="391"/>
      <c r="G42" s="391"/>
      <c r="H42" s="391"/>
      <c r="I42" s="391"/>
      <c r="J42" s="391"/>
      <c r="K42" s="391"/>
      <c r="L42" s="391"/>
      <c r="M42" s="391"/>
      <c r="N42" s="391"/>
    </row>
    <row r="43" spans="2:14">
      <c r="B43" s="391"/>
      <c r="C43" s="391"/>
      <c r="D43" s="391"/>
      <c r="E43" s="391"/>
      <c r="F43" s="391"/>
      <c r="G43" s="391"/>
      <c r="H43" s="391"/>
      <c r="I43" s="391"/>
      <c r="J43" s="391"/>
      <c r="K43" s="391"/>
      <c r="L43" s="391"/>
      <c r="M43" s="391"/>
      <c r="N43" s="391"/>
    </row>
    <row r="44" spans="2:14">
      <c r="B44" s="391"/>
      <c r="C44" s="391"/>
      <c r="D44" s="391"/>
      <c r="E44" s="391"/>
      <c r="F44" s="391"/>
      <c r="G44" s="391"/>
      <c r="H44" s="391"/>
      <c r="I44" s="391"/>
      <c r="J44" s="391"/>
      <c r="K44" s="391"/>
      <c r="L44" s="391"/>
      <c r="M44" s="391"/>
      <c r="N44" s="391"/>
    </row>
    <row r="45" spans="2:14">
      <c r="B45" s="391"/>
      <c r="C45" s="391"/>
      <c r="D45" s="391"/>
      <c r="E45" s="391"/>
      <c r="F45" s="391"/>
      <c r="G45" s="391"/>
      <c r="H45" s="391"/>
      <c r="I45" s="391"/>
      <c r="J45" s="391"/>
      <c r="K45" s="391"/>
      <c r="L45" s="391"/>
      <c r="M45" s="391"/>
      <c r="N45" s="391"/>
    </row>
    <row r="46" spans="2:14">
      <c r="B46" s="391"/>
      <c r="C46" s="391"/>
      <c r="D46" s="391"/>
      <c r="E46" s="391"/>
      <c r="F46" s="391"/>
      <c r="G46" s="391"/>
      <c r="H46" s="391"/>
      <c r="I46" s="391"/>
      <c r="J46" s="391"/>
      <c r="K46" s="391"/>
      <c r="L46" s="391"/>
      <c r="M46" s="391"/>
      <c r="N46" s="391"/>
    </row>
    <row r="47" spans="2:14">
      <c r="B47" s="391"/>
      <c r="C47" s="391"/>
      <c r="D47" s="391"/>
      <c r="E47" s="391"/>
      <c r="F47" s="391"/>
      <c r="G47" s="391"/>
      <c r="H47" s="391"/>
      <c r="I47" s="391"/>
      <c r="J47" s="391"/>
      <c r="K47" s="391"/>
      <c r="L47" s="391"/>
      <c r="M47" s="391"/>
      <c r="N47" s="391"/>
    </row>
    <row r="48" spans="2:14">
      <c r="B48" s="391"/>
      <c r="C48" s="391"/>
      <c r="D48" s="391"/>
      <c r="E48" s="391"/>
      <c r="F48" s="391"/>
      <c r="G48" s="391"/>
      <c r="H48" s="391"/>
      <c r="I48" s="391"/>
      <c r="J48" s="391"/>
      <c r="K48" s="391"/>
      <c r="L48" s="391"/>
      <c r="M48" s="391"/>
      <c r="N48" s="391"/>
    </row>
    <row r="49" spans="2:14">
      <c r="B49" s="391"/>
      <c r="C49" s="391"/>
      <c r="D49" s="391"/>
      <c r="E49" s="391"/>
      <c r="F49" s="391"/>
      <c r="G49" s="391"/>
      <c r="H49" s="391"/>
      <c r="I49" s="391"/>
      <c r="J49" s="391"/>
      <c r="K49" s="391"/>
      <c r="L49" s="391"/>
      <c r="M49" s="391"/>
      <c r="N49" s="391"/>
    </row>
    <row r="50" spans="2:14">
      <c r="B50" s="391"/>
      <c r="C50" s="391"/>
      <c r="D50" s="391"/>
      <c r="E50" s="391"/>
      <c r="F50" s="391"/>
      <c r="G50" s="391"/>
      <c r="H50" s="391"/>
      <c r="I50" s="391"/>
      <c r="J50" s="391"/>
      <c r="K50" s="391"/>
      <c r="L50" s="391"/>
      <c r="M50" s="391"/>
      <c r="N50" s="391"/>
    </row>
    <row r="51" spans="2:14">
      <c r="B51" s="391"/>
      <c r="C51" s="391"/>
      <c r="D51" s="391"/>
      <c r="E51" s="391"/>
      <c r="F51" s="391"/>
      <c r="G51" s="391"/>
      <c r="H51" s="391"/>
      <c r="I51" s="391"/>
      <c r="J51" s="391"/>
      <c r="K51" s="391"/>
      <c r="L51" s="391"/>
      <c r="M51" s="391"/>
      <c r="N51" s="391"/>
    </row>
    <row r="52" spans="2:14">
      <c r="B52" s="391"/>
      <c r="C52" s="391"/>
      <c r="D52" s="391"/>
      <c r="E52" s="391"/>
      <c r="F52" s="391"/>
      <c r="G52" s="391"/>
      <c r="H52" s="391"/>
      <c r="I52" s="391"/>
      <c r="J52" s="391"/>
      <c r="K52" s="391"/>
      <c r="L52" s="391"/>
      <c r="M52" s="391"/>
      <c r="N52" s="391"/>
    </row>
    <row r="53" spans="2:14">
      <c r="B53" s="391"/>
      <c r="C53" s="391"/>
      <c r="D53" s="391"/>
      <c r="E53" s="391"/>
      <c r="F53" s="391"/>
      <c r="G53" s="391"/>
      <c r="H53" s="391"/>
      <c r="I53" s="391"/>
      <c r="J53" s="391"/>
      <c r="K53" s="391"/>
      <c r="L53" s="391"/>
      <c r="M53" s="391"/>
      <c r="N53" s="391"/>
    </row>
    <row r="54" spans="2:14">
      <c r="B54" s="391"/>
      <c r="C54" s="391"/>
      <c r="D54" s="391"/>
      <c r="E54" s="391"/>
      <c r="F54" s="391"/>
      <c r="G54" s="391"/>
      <c r="H54" s="391"/>
      <c r="I54" s="391"/>
      <c r="J54" s="391"/>
      <c r="K54" s="391"/>
      <c r="L54" s="391"/>
      <c r="M54" s="391"/>
      <c r="N54" s="391"/>
    </row>
    <row r="55" spans="2:14">
      <c r="B55" s="391"/>
      <c r="C55" s="391"/>
      <c r="D55" s="391"/>
      <c r="E55" s="391"/>
      <c r="F55" s="391"/>
      <c r="G55" s="391"/>
      <c r="H55" s="391"/>
      <c r="I55" s="391"/>
      <c r="J55" s="391"/>
      <c r="K55" s="391"/>
      <c r="L55" s="391"/>
      <c r="M55" s="391"/>
      <c r="N55" s="391"/>
    </row>
    <row r="56" spans="2:14">
      <c r="B56" s="391"/>
      <c r="C56" s="391"/>
      <c r="D56" s="391"/>
      <c r="E56" s="391"/>
      <c r="F56" s="391"/>
      <c r="G56" s="391"/>
      <c r="H56" s="391"/>
      <c r="I56" s="391"/>
      <c r="J56" s="391"/>
      <c r="K56" s="391"/>
      <c r="L56" s="391"/>
      <c r="M56" s="391"/>
      <c r="N56" s="391"/>
    </row>
    <row r="57" spans="2:14">
      <c r="B57" s="391"/>
      <c r="C57" s="391"/>
      <c r="D57" s="391"/>
      <c r="E57" s="391"/>
      <c r="F57" s="391"/>
      <c r="G57" s="391"/>
      <c r="H57" s="391"/>
      <c r="I57" s="391"/>
      <c r="J57" s="391"/>
      <c r="K57" s="391"/>
      <c r="L57" s="391"/>
      <c r="M57" s="391"/>
      <c r="N57" s="391"/>
    </row>
    <row r="58" spans="2:14">
      <c r="B58" s="391"/>
      <c r="C58" s="391"/>
      <c r="D58" s="391"/>
      <c r="E58" s="391"/>
      <c r="F58" s="391"/>
      <c r="G58" s="391"/>
      <c r="H58" s="391"/>
      <c r="I58" s="391"/>
      <c r="J58" s="391"/>
      <c r="K58" s="391"/>
      <c r="L58" s="391"/>
      <c r="M58" s="391"/>
      <c r="N58" s="391"/>
    </row>
    <row r="59" spans="2:14">
      <c r="B59" s="391"/>
      <c r="C59" s="391"/>
      <c r="D59" s="391"/>
      <c r="E59" s="391"/>
      <c r="F59" s="391"/>
      <c r="G59" s="391"/>
      <c r="H59" s="391"/>
      <c r="I59" s="391"/>
      <c r="J59" s="391"/>
      <c r="K59" s="391"/>
      <c r="L59" s="391"/>
      <c r="M59" s="391"/>
      <c r="N59" s="391"/>
    </row>
    <row r="60" spans="2:14">
      <c r="B60" s="391"/>
      <c r="C60" s="391"/>
      <c r="D60" s="391"/>
      <c r="E60" s="391"/>
      <c r="F60" s="391"/>
      <c r="G60" s="391"/>
      <c r="H60" s="391"/>
      <c r="I60" s="391"/>
      <c r="J60" s="391"/>
      <c r="K60" s="391"/>
      <c r="L60" s="391"/>
      <c r="M60" s="391"/>
      <c r="N60" s="391"/>
    </row>
    <row r="61" spans="2:14">
      <c r="B61" s="391"/>
      <c r="C61" s="391"/>
      <c r="D61" s="391"/>
      <c r="E61" s="391"/>
      <c r="F61" s="391"/>
      <c r="G61" s="391"/>
      <c r="H61" s="391"/>
      <c r="I61" s="391"/>
      <c r="J61" s="391"/>
      <c r="K61" s="391"/>
      <c r="L61" s="391"/>
      <c r="M61" s="391"/>
      <c r="N61" s="391"/>
    </row>
    <row r="62" spans="2:14">
      <c r="B62" s="391"/>
      <c r="C62" s="391"/>
      <c r="D62" s="391"/>
      <c r="E62" s="391"/>
      <c r="F62" s="391"/>
      <c r="G62" s="391"/>
      <c r="H62" s="391"/>
      <c r="I62" s="391"/>
      <c r="J62" s="391"/>
      <c r="K62" s="391"/>
      <c r="L62" s="391"/>
      <c r="M62" s="391"/>
      <c r="N62" s="391"/>
    </row>
  </sheetData>
  <mergeCells count="7">
    <mergeCell ref="B15:M15"/>
    <mergeCell ref="G4:H4"/>
    <mergeCell ref="J4:M4"/>
    <mergeCell ref="B11:M11"/>
    <mergeCell ref="B12:L12"/>
    <mergeCell ref="B13:M13"/>
    <mergeCell ref="B14:M14"/>
  </mergeCells>
  <dataValidations count="1">
    <dataValidation type="list" allowBlank="1" showInputMessage="1" showErrorMessage="1" sqref="I5:I8" xr:uid="{E0333957-CD89-4668-89A5-F1DB28972382}">
      <formula1>ia_in_considerare_incertitudinea_de_masurare__WIM</formula1>
    </dataValidation>
  </dataValidations>
  <hyperlinks>
    <hyperlink ref="B2" location="Cuprins!A1" display="Cuprins!A1" xr:uid="{46A6382A-640A-4D7C-917F-14BE9E14E981}"/>
  </hyperlinks>
  <pageMargins left="0.25" right="0.25" top="0.75" bottom="0.90625000000000011" header="0.30000000000000004" footer="0.30000000000000004"/>
  <pageSetup paperSize="9" scale="75" fitToWidth="0" fitToHeight="0" orientation="landscape" r:id="rId1"/>
  <headerFooter>
    <oddHeader>&amp;L&amp;"-,Bold"Chimie si radioactivitate&amp;C&amp;"-,Bold"Matricea de corespondență a regulilor de decizie aplicate 
pentru încercările efectate de către IISPV</oddHeader>
    <oddFooter>&amp;L&amp;8Rez. = Rezultat analiza
"&lt;" = mai mic
"&gt;" = mai mare
"≥" = mai mare s-au egal
"≤" = mai mic sau egal&amp;CCod F4-PG13                                                     Ed I Rev 01 / Data 08.03.2021   &amp;RPag.&amp;P din &amp;N</oddFooter>
  </headerFooter>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07373E-1F29-4F22-ADCA-9CCF6A697564}">
  <dimension ref="A1:N68"/>
  <sheetViews>
    <sheetView workbookViewId="0"/>
  </sheetViews>
  <sheetFormatPr defaultRowHeight="15"/>
  <cols>
    <col min="1" max="1" width="24" style="26" customWidth="1"/>
    <col min="2" max="2" width="13.7109375" style="26" customWidth="1"/>
    <col min="3" max="3" width="18.7109375" style="26" customWidth="1"/>
    <col min="4" max="4" width="23.7109375" style="26" customWidth="1"/>
    <col min="5" max="5" width="11.42578125" style="26" customWidth="1"/>
    <col min="6" max="6" width="3.7109375" style="253" customWidth="1"/>
    <col min="7" max="7" width="10.140625" style="26" customWidth="1"/>
    <col min="8" max="8" width="2.85546875" style="26" customWidth="1"/>
    <col min="9" max="9" width="13.85546875" style="26" customWidth="1"/>
    <col min="10" max="10" width="13.5703125" style="26" customWidth="1"/>
    <col min="11" max="11" width="12.7109375" style="26" customWidth="1"/>
    <col min="12" max="12" width="19.140625" style="26" customWidth="1"/>
    <col min="13" max="14" width="9.7109375" style="26" customWidth="1"/>
    <col min="15" max="15" width="25.5703125" style="26" customWidth="1"/>
    <col min="16" max="16" width="14.7109375" style="26" customWidth="1"/>
    <col min="17" max="17" width="9.140625" style="26" customWidth="1"/>
    <col min="18" max="16384" width="9.140625" style="26"/>
  </cols>
  <sheetData>
    <row r="1" spans="1:14">
      <c r="A1" s="26" t="s">
        <v>955</v>
      </c>
      <c r="I1" s="27" t="s">
        <v>109</v>
      </c>
      <c r="J1" s="28"/>
      <c r="K1" s="28" t="s">
        <v>110</v>
      </c>
      <c r="L1" s="28" t="s">
        <v>860</v>
      </c>
    </row>
    <row r="2" spans="1:14" ht="15.75" thickBot="1">
      <c r="A2" s="26" t="s">
        <v>112</v>
      </c>
      <c r="B2" s="29" t="s">
        <v>113</v>
      </c>
      <c r="I2" s="30" t="s">
        <v>114</v>
      </c>
      <c r="J2" s="31"/>
      <c r="K2" s="32" t="s">
        <v>115</v>
      </c>
      <c r="L2" s="30"/>
    </row>
    <row r="3" spans="1:14" ht="28.5" customHeight="1" thickBot="1">
      <c r="A3" s="33" t="s">
        <v>116</v>
      </c>
      <c r="B3" s="34"/>
      <c r="C3" s="35" t="s">
        <v>117</v>
      </c>
      <c r="D3" s="35"/>
      <c r="E3" s="36"/>
      <c r="F3" s="254"/>
      <c r="G3" s="38"/>
      <c r="H3" s="39"/>
      <c r="I3" s="40" t="s">
        <v>118</v>
      </c>
      <c r="J3" s="39"/>
      <c r="K3" s="39"/>
      <c r="L3" s="39"/>
      <c r="M3" s="39"/>
      <c r="N3" s="41"/>
    </row>
    <row r="4" spans="1:14" ht="63.75" customHeight="1" thickBot="1">
      <c r="A4" s="396" t="s">
        <v>2</v>
      </c>
      <c r="B4" s="396" t="s">
        <v>119</v>
      </c>
      <c r="C4" s="42" t="s">
        <v>120</v>
      </c>
      <c r="D4" s="43" t="s">
        <v>121</v>
      </c>
      <c r="E4" s="43" t="s">
        <v>122</v>
      </c>
      <c r="F4" s="255" t="s">
        <v>123</v>
      </c>
      <c r="G4" s="402" t="s">
        <v>124</v>
      </c>
      <c r="H4" s="402"/>
      <c r="I4" s="396" t="s">
        <v>125</v>
      </c>
      <c r="J4" s="403" t="s">
        <v>126</v>
      </c>
      <c r="K4" s="403"/>
      <c r="L4" s="403"/>
      <c r="M4" s="403"/>
      <c r="N4" s="45" t="s">
        <v>127</v>
      </c>
    </row>
    <row r="5" spans="1:14" ht="79.5" customHeight="1" thickBot="1">
      <c r="A5" s="22" t="s">
        <v>956</v>
      </c>
      <c r="B5" s="22" t="s">
        <v>957</v>
      </c>
      <c r="C5" s="47" t="s">
        <v>958</v>
      </c>
      <c r="D5" s="48" t="s">
        <v>959</v>
      </c>
      <c r="E5" s="90">
        <v>1000</v>
      </c>
      <c r="F5" s="72" t="s">
        <v>960</v>
      </c>
      <c r="G5" s="14">
        <v>17.2</v>
      </c>
      <c r="H5" s="45" t="s">
        <v>133</v>
      </c>
      <c r="I5" s="45" t="s">
        <v>134</v>
      </c>
      <c r="J5" s="46" t="str">
        <f t="shared" ref="J5:J14" si="0">"Rez.≤"&amp;ROUND(E5-(E5)*(G5/100),2)&amp;F5 &amp;" = Indeplineste cerintele specificate"</f>
        <v>Rez.≤828 Bq/Kg = Indeplineste cerintele specificate</v>
      </c>
      <c r="K5" s="46" t="str">
        <f t="shared" ref="K5:K14" si="1">"Rez.&gt;"&amp;ROUND(E5+(E5)*(G5/100),2)&amp;F5&amp;" = Nu indeplineste cerintele specificate"</f>
        <v>Rez.&gt;1172 Bq/Kg = Nu indeplineste cerintele specificate</v>
      </c>
      <c r="L5" s="46" t="str">
        <f t="shared" ref="L5:L14" si="2">ROUND((E5-(E5)*(G5/100)),2)&amp;F5&amp; " &lt; Rez. ≤ "&amp;ROUND(E5+(E5)*(G5/100),2)&amp;F5&amp;" = prezinta risc de neindeplinire cerinte specificate"</f>
        <v>828 Bq/Kg &lt; Rez. ≤ 1172 Bq/Kg = prezinta risc de neindeplinire cerinte specificate</v>
      </c>
      <c r="M5" s="45" t="str">
        <f t="shared" ref="M5:M14" si="3">IF(C5="Nu exista","Neaplicabil ptr. ca nu exista limita de specificatie","x")</f>
        <v>x</v>
      </c>
      <c r="N5" s="114"/>
    </row>
    <row r="6" spans="1:14" ht="79.5" customHeight="1" thickBot="1">
      <c r="A6" s="22" t="s">
        <v>956</v>
      </c>
      <c r="B6" s="22" t="s">
        <v>614</v>
      </c>
      <c r="C6" s="47" t="s">
        <v>958</v>
      </c>
      <c r="D6" s="48" t="s">
        <v>961</v>
      </c>
      <c r="E6" s="90">
        <v>400</v>
      </c>
      <c r="F6" s="72" t="s">
        <v>960</v>
      </c>
      <c r="G6" s="14">
        <v>17.2</v>
      </c>
      <c r="H6" s="45" t="s">
        <v>133</v>
      </c>
      <c r="I6" s="45" t="s">
        <v>134</v>
      </c>
      <c r="J6" s="46" t="str">
        <f t="shared" si="0"/>
        <v>Rez.≤331,2 Bq/Kg = Indeplineste cerintele specificate</v>
      </c>
      <c r="K6" s="46" t="str">
        <f t="shared" si="1"/>
        <v>Rez.&gt;468,8 Bq/Kg = Nu indeplineste cerintele specificate</v>
      </c>
      <c r="L6" s="46" t="str">
        <f t="shared" si="2"/>
        <v>331,2 Bq/Kg &lt; Rez. ≤ 468,8 Bq/Kg = prezinta risc de neindeplinire cerinte specificate</v>
      </c>
      <c r="M6" s="45" t="str">
        <f t="shared" si="3"/>
        <v>x</v>
      </c>
      <c r="N6" s="114"/>
    </row>
    <row r="7" spans="1:14" ht="79.5" customHeight="1" thickBot="1">
      <c r="A7" s="22" t="s">
        <v>956</v>
      </c>
      <c r="B7" s="22" t="s">
        <v>614</v>
      </c>
      <c r="C7" s="47" t="s">
        <v>958</v>
      </c>
      <c r="D7" s="48" t="s">
        <v>962</v>
      </c>
      <c r="E7" s="90">
        <v>1000</v>
      </c>
      <c r="F7" s="72" t="s">
        <v>960</v>
      </c>
      <c r="G7" s="14">
        <v>17.2</v>
      </c>
      <c r="H7" s="45" t="s">
        <v>133</v>
      </c>
      <c r="I7" s="45" t="s">
        <v>134</v>
      </c>
      <c r="J7" s="46" t="str">
        <f t="shared" si="0"/>
        <v>Rez.≤828 Bq/Kg = Indeplineste cerintele specificate</v>
      </c>
      <c r="K7" s="46" t="str">
        <f t="shared" si="1"/>
        <v>Rez.&gt;1172 Bq/Kg = Nu indeplineste cerintele specificate</v>
      </c>
      <c r="L7" s="46" t="str">
        <f t="shared" si="2"/>
        <v>828 Bq/Kg &lt; Rez. ≤ 1172 Bq/Kg = prezinta risc de neindeplinire cerinte specificate</v>
      </c>
      <c r="M7" s="45" t="str">
        <f t="shared" si="3"/>
        <v>x</v>
      </c>
      <c r="N7" s="114"/>
    </row>
    <row r="8" spans="1:14" ht="79.5" customHeight="1" thickBot="1">
      <c r="A8" s="22" t="s">
        <v>956</v>
      </c>
      <c r="B8" s="22" t="s">
        <v>614</v>
      </c>
      <c r="C8" s="47" t="s">
        <v>958</v>
      </c>
      <c r="D8" s="48" t="s">
        <v>963</v>
      </c>
      <c r="E8" s="90">
        <v>1250</v>
      </c>
      <c r="F8" s="72" t="s">
        <v>960</v>
      </c>
      <c r="G8" s="14">
        <v>17.2</v>
      </c>
      <c r="H8" s="45" t="s">
        <v>133</v>
      </c>
      <c r="I8" s="45" t="s">
        <v>134</v>
      </c>
      <c r="J8" s="46" t="str">
        <f t="shared" si="0"/>
        <v>Rez.≤1035 Bq/Kg = Indeplineste cerintele specificate</v>
      </c>
      <c r="K8" s="46" t="str">
        <f t="shared" si="1"/>
        <v>Rez.&gt;1465 Bq/Kg = Nu indeplineste cerintele specificate</v>
      </c>
      <c r="L8" s="46" t="str">
        <f t="shared" si="2"/>
        <v>1035 Bq/Kg &lt; Rez. ≤ 1465 Bq/Kg = prezinta risc de neindeplinire cerinte specificate</v>
      </c>
      <c r="M8" s="45" t="str">
        <f t="shared" si="3"/>
        <v>x</v>
      </c>
      <c r="N8" s="114"/>
    </row>
    <row r="9" spans="1:14" ht="79.5" customHeight="1" thickBot="1">
      <c r="A9" s="22" t="s">
        <v>956</v>
      </c>
      <c r="B9" s="22" t="s">
        <v>614</v>
      </c>
      <c r="C9" s="47" t="s">
        <v>958</v>
      </c>
      <c r="D9" s="48" t="s">
        <v>964</v>
      </c>
      <c r="E9" s="90">
        <v>12500</v>
      </c>
      <c r="F9" s="72" t="s">
        <v>960</v>
      </c>
      <c r="G9" s="14">
        <v>17.2</v>
      </c>
      <c r="H9" s="45" t="s">
        <v>133</v>
      </c>
      <c r="I9" s="45" t="s">
        <v>134</v>
      </c>
      <c r="J9" s="46" t="str">
        <f t="shared" si="0"/>
        <v>Rez.≤10350 Bq/Kg = Indeplineste cerintele specificate</v>
      </c>
      <c r="K9" s="46" t="str">
        <f t="shared" si="1"/>
        <v>Rez.&gt;14650 Bq/Kg = Nu indeplineste cerintele specificate</v>
      </c>
      <c r="L9" s="46" t="str">
        <f t="shared" si="2"/>
        <v>10350 Bq/Kg &lt; Rez. ≤ 14650 Bq/Kg = prezinta risc de neindeplinire cerinte specificate</v>
      </c>
      <c r="M9" s="45" t="str">
        <f t="shared" si="3"/>
        <v>x</v>
      </c>
      <c r="N9" s="114"/>
    </row>
    <row r="10" spans="1:14" ht="79.5" customHeight="1" thickBot="1">
      <c r="A10" s="22" t="s">
        <v>956</v>
      </c>
      <c r="B10" s="22" t="s">
        <v>965</v>
      </c>
      <c r="C10" s="47" t="s">
        <v>958</v>
      </c>
      <c r="D10" s="48" t="s">
        <v>966</v>
      </c>
      <c r="E10" s="90">
        <v>1250</v>
      </c>
      <c r="F10" s="72" t="s">
        <v>960</v>
      </c>
      <c r="G10" s="14">
        <v>17.2</v>
      </c>
      <c r="H10" s="45" t="s">
        <v>133</v>
      </c>
      <c r="I10" s="45" t="s">
        <v>134</v>
      </c>
      <c r="J10" s="46" t="str">
        <f t="shared" si="0"/>
        <v>Rez.≤1035 Bq/Kg = Indeplineste cerintele specificate</v>
      </c>
      <c r="K10" s="46" t="str">
        <f t="shared" si="1"/>
        <v>Rez.&gt;1465 Bq/Kg = Nu indeplineste cerintele specificate</v>
      </c>
      <c r="L10" s="46" t="str">
        <f t="shared" si="2"/>
        <v>1035 Bq/Kg &lt; Rez. ≤ 1465 Bq/Kg = prezinta risc de neindeplinire cerinte specificate</v>
      </c>
      <c r="M10" s="45" t="str">
        <f t="shared" si="3"/>
        <v>x</v>
      </c>
      <c r="N10" s="114"/>
    </row>
    <row r="11" spans="1:14" ht="79.5" customHeight="1" thickBot="1">
      <c r="A11" s="22" t="s">
        <v>956</v>
      </c>
      <c r="B11" s="22" t="s">
        <v>965</v>
      </c>
      <c r="C11" s="47" t="s">
        <v>958</v>
      </c>
      <c r="D11" s="48" t="s">
        <v>967</v>
      </c>
      <c r="E11" s="90">
        <v>2500</v>
      </c>
      <c r="F11" s="72" t="s">
        <v>960</v>
      </c>
      <c r="G11" s="14">
        <v>17.2</v>
      </c>
      <c r="H11" s="45" t="s">
        <v>133</v>
      </c>
      <c r="I11" s="45" t="s">
        <v>134</v>
      </c>
      <c r="J11" s="46" t="str">
        <f t="shared" si="0"/>
        <v>Rez.≤2070 Bq/Kg = Indeplineste cerintele specificate</v>
      </c>
      <c r="K11" s="46" t="str">
        <f t="shared" si="1"/>
        <v>Rez.&gt;2930 Bq/Kg = Nu indeplineste cerintele specificate</v>
      </c>
      <c r="L11" s="46" t="str">
        <f t="shared" si="2"/>
        <v>2070 Bq/Kg &lt; Rez. ≤ 2930 Bq/Kg = prezinta risc de neindeplinire cerinte specificate</v>
      </c>
      <c r="M11" s="45" t="str">
        <f t="shared" si="3"/>
        <v>x</v>
      </c>
      <c r="N11" s="114"/>
    </row>
    <row r="12" spans="1:14" ht="79.5" customHeight="1" thickBot="1">
      <c r="A12" s="22" t="s">
        <v>956</v>
      </c>
      <c r="B12" s="22" t="s">
        <v>965</v>
      </c>
      <c r="C12" s="47" t="s">
        <v>958</v>
      </c>
      <c r="D12" s="48" t="s">
        <v>968</v>
      </c>
      <c r="E12" s="90">
        <v>5000</v>
      </c>
      <c r="F12" s="72" t="s">
        <v>960</v>
      </c>
      <c r="G12" s="14">
        <v>17.2</v>
      </c>
      <c r="H12" s="45" t="s">
        <v>133</v>
      </c>
      <c r="I12" s="45" t="s">
        <v>134</v>
      </c>
      <c r="J12" s="46" t="str">
        <f t="shared" si="0"/>
        <v>Rez.≤4140 Bq/Kg = Indeplineste cerintele specificate</v>
      </c>
      <c r="K12" s="46" t="str">
        <f t="shared" si="1"/>
        <v>Rez.&gt;5860 Bq/Kg = Nu indeplineste cerintele specificate</v>
      </c>
      <c r="L12" s="46" t="str">
        <f t="shared" si="2"/>
        <v>4140 Bq/Kg &lt; Rez. ≤ 5860 Bq/Kg = prezinta risc de neindeplinire cerinte specificate</v>
      </c>
      <c r="M12" s="45" t="str">
        <f t="shared" si="3"/>
        <v>x</v>
      </c>
      <c r="N12" s="114"/>
    </row>
    <row r="13" spans="1:14" ht="91.5" customHeight="1" thickBot="1">
      <c r="A13" s="22" t="s">
        <v>956</v>
      </c>
      <c r="B13" s="22" t="s">
        <v>969</v>
      </c>
      <c r="C13" s="47" t="s">
        <v>970</v>
      </c>
      <c r="D13" s="48" t="s">
        <v>971</v>
      </c>
      <c r="E13" s="90">
        <v>370</v>
      </c>
      <c r="F13" s="72" t="s">
        <v>960</v>
      </c>
      <c r="G13" s="14">
        <v>10.8</v>
      </c>
      <c r="H13" s="45" t="s">
        <v>133</v>
      </c>
      <c r="I13" s="45" t="s">
        <v>134</v>
      </c>
      <c r="J13" s="46" t="str">
        <f t="shared" si="0"/>
        <v>Rez.≤330,04 Bq/Kg = Indeplineste cerintele specificate</v>
      </c>
      <c r="K13" s="46" t="str">
        <f t="shared" si="1"/>
        <v>Rez.&gt;409,96 Bq/Kg = Nu indeplineste cerintele specificate</v>
      </c>
      <c r="L13" s="46" t="str">
        <f t="shared" si="2"/>
        <v>330,04 Bq/Kg &lt; Rez. ≤ 409,96 Bq/Kg = prezinta risc de neindeplinire cerinte specificate</v>
      </c>
      <c r="M13" s="45" t="str">
        <f t="shared" si="3"/>
        <v>x</v>
      </c>
      <c r="N13" s="114"/>
    </row>
    <row r="14" spans="1:14" ht="93" customHeight="1" thickBot="1">
      <c r="A14" s="22" t="s">
        <v>956</v>
      </c>
      <c r="B14" s="22" t="s">
        <v>969</v>
      </c>
      <c r="C14" s="47" t="s">
        <v>972</v>
      </c>
      <c r="D14" s="48" t="s">
        <v>973</v>
      </c>
      <c r="E14" s="90">
        <v>600</v>
      </c>
      <c r="F14" s="72" t="s">
        <v>960</v>
      </c>
      <c r="G14" s="14">
        <v>10.8</v>
      </c>
      <c r="H14" s="45" t="s">
        <v>133</v>
      </c>
      <c r="I14" s="45" t="s">
        <v>134</v>
      </c>
      <c r="J14" s="46" t="str">
        <f t="shared" si="0"/>
        <v>Rez.≤535,2 Bq/Kg = Indeplineste cerintele specificate</v>
      </c>
      <c r="K14" s="46" t="str">
        <f t="shared" si="1"/>
        <v>Rez.&gt;664,8 Bq/Kg = Nu indeplineste cerintele specificate</v>
      </c>
      <c r="L14" s="46" t="str">
        <f t="shared" si="2"/>
        <v>535,2 Bq/Kg &lt; Rez. ≤ 664,8 Bq/Kg = prezinta risc de neindeplinire cerinte specificate</v>
      </c>
      <c r="M14" s="45" t="str">
        <f t="shared" si="3"/>
        <v>x</v>
      </c>
      <c r="N14" s="114"/>
    </row>
    <row r="15" spans="1:14" ht="15.75" thickBot="1">
      <c r="A15" s="391"/>
      <c r="B15" s="391"/>
      <c r="C15" s="391"/>
      <c r="D15" s="391"/>
      <c r="E15" s="391"/>
      <c r="F15" s="257"/>
      <c r="G15" s="391"/>
      <c r="H15" s="391"/>
      <c r="I15" s="391"/>
      <c r="J15" s="391"/>
      <c r="K15" s="391"/>
      <c r="L15" s="391"/>
      <c r="M15" s="391"/>
      <c r="N15" s="391"/>
    </row>
    <row r="16" spans="1:14" ht="15.75" thickBot="1">
      <c r="A16" s="14" t="s">
        <v>144</v>
      </c>
      <c r="F16" s="26"/>
    </row>
    <row r="17" spans="1:14" ht="15.75" customHeight="1" thickBot="1">
      <c r="A17" s="56" t="s">
        <v>145</v>
      </c>
      <c r="B17" s="404" t="s">
        <v>146</v>
      </c>
      <c r="C17" s="404"/>
      <c r="D17" s="404"/>
      <c r="E17" s="404"/>
      <c r="F17" s="404"/>
      <c r="G17" s="404"/>
      <c r="H17" s="404"/>
      <c r="I17" s="404"/>
      <c r="J17" s="404"/>
      <c r="K17" s="404"/>
      <c r="L17" s="404"/>
      <c r="M17" s="404"/>
    </row>
    <row r="18" spans="1:14" ht="15.75" thickBot="1">
      <c r="A18" s="56" t="s">
        <v>147</v>
      </c>
      <c r="B18" s="427" t="s">
        <v>845</v>
      </c>
      <c r="C18" s="427"/>
      <c r="D18" s="427"/>
      <c r="E18" s="427"/>
      <c r="F18" s="427"/>
      <c r="G18" s="427"/>
      <c r="H18" s="427"/>
      <c r="I18" s="427"/>
      <c r="J18" s="427"/>
      <c r="K18" s="427"/>
      <c r="L18" s="427"/>
      <c r="M18" s="398"/>
    </row>
    <row r="19" spans="1:14" ht="15.75" thickBot="1">
      <c r="A19" s="14"/>
      <c r="B19" s="401"/>
      <c r="C19" s="401"/>
      <c r="D19" s="401"/>
      <c r="E19" s="401"/>
      <c r="F19" s="401"/>
      <c r="G19" s="401"/>
      <c r="H19" s="401"/>
      <c r="I19" s="401"/>
      <c r="J19" s="401"/>
      <c r="K19" s="401"/>
      <c r="L19" s="401"/>
      <c r="M19" s="401"/>
    </row>
    <row r="20" spans="1:14" ht="15.75" thickBot="1">
      <c r="A20" s="14"/>
      <c r="B20" s="401"/>
      <c r="C20" s="401"/>
      <c r="D20" s="401"/>
      <c r="E20" s="401"/>
      <c r="F20" s="401"/>
      <c r="G20" s="401"/>
      <c r="H20" s="401"/>
      <c r="I20" s="401"/>
      <c r="J20" s="401"/>
      <c r="K20" s="401"/>
      <c r="L20" s="401"/>
      <c r="M20" s="401"/>
    </row>
    <row r="21" spans="1:14" ht="15.75" thickBot="1">
      <c r="A21" s="14"/>
      <c r="B21" s="401"/>
      <c r="C21" s="401"/>
      <c r="D21" s="401"/>
      <c r="E21" s="401"/>
      <c r="F21" s="401"/>
      <c r="G21" s="401"/>
      <c r="H21" s="401"/>
      <c r="I21" s="401"/>
      <c r="J21" s="401"/>
      <c r="K21" s="401"/>
      <c r="L21" s="401"/>
      <c r="M21" s="401"/>
    </row>
    <row r="22" spans="1:14">
      <c r="A22" s="391"/>
      <c r="B22" s="391"/>
      <c r="C22" s="391"/>
      <c r="D22" s="391"/>
      <c r="E22" s="391"/>
      <c r="F22" s="257"/>
      <c r="G22" s="391"/>
      <c r="H22" s="391"/>
      <c r="I22" s="391"/>
      <c r="J22" s="391"/>
      <c r="K22" s="391"/>
      <c r="L22" s="391"/>
      <c r="M22" s="391"/>
      <c r="N22" s="391"/>
    </row>
    <row r="23" spans="1:14">
      <c r="A23" s="391"/>
      <c r="B23" s="391"/>
      <c r="C23" s="391"/>
      <c r="D23" s="391"/>
      <c r="E23" s="391"/>
      <c r="F23" s="257"/>
      <c r="G23" s="391"/>
      <c r="H23" s="391"/>
      <c r="I23" s="391"/>
      <c r="J23" s="391"/>
      <c r="K23" s="391"/>
      <c r="L23" s="391"/>
      <c r="M23" s="391"/>
      <c r="N23" s="391"/>
    </row>
    <row r="24" spans="1:14">
      <c r="A24" s="391"/>
      <c r="B24" s="391"/>
      <c r="C24" s="391"/>
      <c r="D24" s="391"/>
      <c r="E24" s="391"/>
      <c r="F24" s="257"/>
      <c r="G24" s="391"/>
      <c r="H24" s="391"/>
      <c r="I24" s="391"/>
      <c r="J24" s="391"/>
      <c r="K24" s="391"/>
      <c r="L24" s="391"/>
      <c r="M24" s="391"/>
      <c r="N24" s="391"/>
    </row>
    <row r="25" spans="1:14">
      <c r="A25" s="391"/>
      <c r="B25" s="391"/>
      <c r="C25" s="391"/>
      <c r="D25" s="391"/>
      <c r="E25" s="391"/>
      <c r="F25" s="257"/>
      <c r="G25" s="391"/>
      <c r="H25" s="391"/>
      <c r="I25" s="391"/>
      <c r="J25" s="391"/>
      <c r="K25" s="391"/>
      <c r="L25" s="391"/>
      <c r="M25" s="391"/>
      <c r="N25" s="391"/>
    </row>
    <row r="26" spans="1:14">
      <c r="A26" s="391"/>
      <c r="B26" s="391"/>
      <c r="C26" s="391"/>
      <c r="D26" s="391"/>
      <c r="E26" s="391"/>
      <c r="F26" s="257"/>
      <c r="G26" s="391"/>
      <c r="H26" s="391"/>
      <c r="I26" s="391"/>
      <c r="J26" s="391"/>
      <c r="K26" s="391"/>
      <c r="L26" s="391"/>
      <c r="M26" s="391"/>
      <c r="N26" s="391"/>
    </row>
    <row r="27" spans="1:14">
      <c r="A27" s="391"/>
      <c r="B27" s="391"/>
      <c r="C27" s="391"/>
      <c r="D27" s="391"/>
      <c r="E27" s="391"/>
      <c r="F27" s="257"/>
      <c r="G27" s="391"/>
      <c r="H27" s="391"/>
      <c r="I27" s="391"/>
      <c r="J27" s="391"/>
      <c r="K27" s="391"/>
      <c r="L27" s="391"/>
      <c r="M27" s="391"/>
      <c r="N27" s="391"/>
    </row>
    <row r="28" spans="1:14">
      <c r="A28" s="391"/>
      <c r="B28" s="391"/>
      <c r="C28" s="391"/>
      <c r="D28" s="391"/>
      <c r="E28" s="391"/>
      <c r="F28" s="257"/>
      <c r="G28" s="391"/>
      <c r="H28" s="391"/>
      <c r="I28" s="391"/>
      <c r="J28" s="391"/>
      <c r="K28" s="391"/>
      <c r="L28" s="391"/>
      <c r="M28" s="391"/>
      <c r="N28" s="391"/>
    </row>
    <row r="29" spans="1:14">
      <c r="A29" s="391"/>
      <c r="B29" s="391"/>
      <c r="C29" s="391"/>
      <c r="D29" s="391"/>
      <c r="E29" s="391"/>
      <c r="F29" s="257"/>
      <c r="G29" s="391"/>
      <c r="H29" s="391"/>
      <c r="I29" s="391"/>
      <c r="J29" s="391"/>
      <c r="K29" s="391"/>
      <c r="L29" s="391"/>
      <c r="M29" s="391"/>
      <c r="N29" s="391"/>
    </row>
    <row r="30" spans="1:14">
      <c r="A30" s="391"/>
      <c r="B30" s="391"/>
      <c r="C30" s="391"/>
      <c r="D30" s="391"/>
      <c r="E30" s="391"/>
      <c r="F30" s="257"/>
      <c r="G30" s="391"/>
      <c r="H30" s="391"/>
      <c r="I30" s="391"/>
      <c r="J30" s="391"/>
      <c r="K30" s="391"/>
      <c r="L30" s="391"/>
      <c r="M30" s="391"/>
      <c r="N30" s="391"/>
    </row>
    <row r="31" spans="1:14">
      <c r="A31" s="391"/>
      <c r="B31" s="391"/>
      <c r="C31" s="391"/>
      <c r="D31" s="391"/>
      <c r="E31" s="391"/>
      <c r="F31" s="257"/>
      <c r="G31" s="391"/>
      <c r="H31" s="391"/>
      <c r="I31" s="391"/>
      <c r="J31" s="391"/>
      <c r="K31" s="391"/>
      <c r="L31" s="391"/>
      <c r="M31" s="391"/>
      <c r="N31" s="391"/>
    </row>
    <row r="32" spans="1:14">
      <c r="A32" s="391"/>
      <c r="B32" s="391"/>
      <c r="C32" s="391"/>
      <c r="D32" s="391"/>
      <c r="E32" s="391"/>
      <c r="F32" s="257"/>
      <c r="G32" s="391"/>
      <c r="H32" s="391"/>
      <c r="I32" s="391"/>
      <c r="J32" s="391"/>
      <c r="K32" s="391"/>
      <c r="L32" s="391"/>
      <c r="M32" s="391"/>
      <c r="N32" s="391"/>
    </row>
    <row r="33" spans="2:14">
      <c r="B33" s="391"/>
      <c r="C33" s="391"/>
      <c r="D33" s="391"/>
      <c r="E33" s="391"/>
      <c r="F33" s="257"/>
      <c r="G33" s="391"/>
      <c r="H33" s="391"/>
      <c r="I33" s="391"/>
      <c r="J33" s="391"/>
      <c r="K33" s="391"/>
      <c r="L33" s="391"/>
      <c r="M33" s="391"/>
      <c r="N33" s="391"/>
    </row>
    <row r="34" spans="2:14">
      <c r="B34" s="391"/>
      <c r="C34" s="391"/>
      <c r="D34" s="391"/>
      <c r="E34" s="391"/>
      <c r="F34" s="257"/>
      <c r="G34" s="391"/>
      <c r="H34" s="391"/>
      <c r="I34" s="391"/>
      <c r="J34" s="391"/>
      <c r="K34" s="391"/>
      <c r="L34" s="391"/>
      <c r="M34" s="391"/>
      <c r="N34" s="391"/>
    </row>
    <row r="35" spans="2:14">
      <c r="B35" s="391"/>
      <c r="C35" s="391"/>
      <c r="D35" s="391"/>
      <c r="E35" s="391"/>
      <c r="F35" s="257"/>
      <c r="G35" s="391"/>
      <c r="H35" s="391"/>
      <c r="I35" s="391"/>
      <c r="J35" s="391"/>
      <c r="K35" s="391"/>
      <c r="L35" s="391"/>
      <c r="M35" s="391"/>
      <c r="N35" s="391"/>
    </row>
    <row r="36" spans="2:14">
      <c r="B36" s="391"/>
      <c r="C36" s="391"/>
      <c r="D36" s="391"/>
      <c r="E36" s="391"/>
      <c r="F36" s="257"/>
      <c r="G36" s="391"/>
      <c r="H36" s="391"/>
      <c r="I36" s="391"/>
      <c r="J36" s="391"/>
      <c r="K36" s="391"/>
      <c r="L36" s="391"/>
      <c r="M36" s="391"/>
      <c r="N36" s="391"/>
    </row>
    <row r="37" spans="2:14">
      <c r="B37" s="391"/>
      <c r="C37" s="391"/>
      <c r="D37" s="391"/>
      <c r="E37" s="391"/>
      <c r="F37" s="257"/>
      <c r="G37" s="391"/>
      <c r="H37" s="391"/>
      <c r="I37" s="391"/>
      <c r="J37" s="391"/>
      <c r="K37" s="391"/>
      <c r="L37" s="391"/>
      <c r="M37" s="391"/>
      <c r="N37" s="391"/>
    </row>
    <row r="38" spans="2:14">
      <c r="B38" s="391"/>
      <c r="C38" s="391"/>
      <c r="D38" s="391"/>
      <c r="E38" s="391"/>
      <c r="F38" s="257"/>
      <c r="G38" s="391"/>
      <c r="H38" s="391"/>
      <c r="I38" s="391"/>
      <c r="J38" s="391"/>
      <c r="K38" s="391"/>
      <c r="L38" s="391"/>
      <c r="M38" s="391"/>
      <c r="N38" s="391"/>
    </row>
    <row r="39" spans="2:14">
      <c r="B39" s="391"/>
      <c r="C39" s="391"/>
      <c r="D39" s="391"/>
      <c r="E39" s="391"/>
      <c r="F39" s="257"/>
      <c r="G39" s="391"/>
      <c r="H39" s="391"/>
      <c r="I39" s="391"/>
      <c r="J39" s="391"/>
      <c r="K39" s="391"/>
      <c r="L39" s="391"/>
      <c r="M39" s="391"/>
      <c r="N39" s="391"/>
    </row>
    <row r="40" spans="2:14">
      <c r="B40" s="391"/>
      <c r="C40" s="391"/>
      <c r="D40" s="391"/>
      <c r="E40" s="391"/>
      <c r="F40" s="257"/>
      <c r="G40" s="391"/>
      <c r="H40" s="391"/>
      <c r="I40" s="391"/>
      <c r="J40" s="391"/>
      <c r="K40" s="391"/>
      <c r="L40" s="391"/>
      <c r="M40" s="391"/>
      <c r="N40" s="391"/>
    </row>
    <row r="41" spans="2:14">
      <c r="B41" s="391"/>
      <c r="C41" s="391"/>
      <c r="D41" s="391"/>
      <c r="E41" s="391"/>
      <c r="F41" s="257"/>
      <c r="G41" s="391"/>
      <c r="H41" s="391"/>
      <c r="I41" s="391"/>
      <c r="J41" s="391"/>
      <c r="K41" s="391"/>
      <c r="L41" s="391"/>
      <c r="M41" s="391"/>
      <c r="N41" s="391"/>
    </row>
    <row r="42" spans="2:14">
      <c r="B42" s="391"/>
      <c r="C42" s="391"/>
      <c r="D42" s="391"/>
      <c r="E42" s="391"/>
      <c r="F42" s="257"/>
      <c r="G42" s="391"/>
      <c r="H42" s="391"/>
      <c r="I42" s="391"/>
      <c r="J42" s="391"/>
      <c r="K42" s="391"/>
      <c r="L42" s="391"/>
      <c r="M42" s="391"/>
      <c r="N42" s="391"/>
    </row>
    <row r="43" spans="2:14">
      <c r="B43" s="391"/>
      <c r="C43" s="391"/>
      <c r="D43" s="391"/>
      <c r="E43" s="391"/>
      <c r="F43" s="257"/>
      <c r="G43" s="391"/>
      <c r="H43" s="391"/>
      <c r="I43" s="391"/>
      <c r="J43" s="391"/>
      <c r="K43" s="391"/>
      <c r="L43" s="391"/>
      <c r="M43" s="391"/>
      <c r="N43" s="391"/>
    </row>
    <row r="44" spans="2:14">
      <c r="B44" s="391"/>
      <c r="C44" s="391"/>
      <c r="D44" s="391"/>
      <c r="E44" s="391"/>
      <c r="F44" s="257"/>
      <c r="G44" s="391"/>
      <c r="H44" s="391"/>
      <c r="I44" s="391"/>
      <c r="J44" s="391"/>
      <c r="K44" s="391"/>
      <c r="L44" s="391"/>
      <c r="M44" s="391"/>
      <c r="N44" s="391"/>
    </row>
    <row r="45" spans="2:14">
      <c r="B45" s="391"/>
      <c r="C45" s="391"/>
      <c r="D45" s="391"/>
      <c r="E45" s="391"/>
      <c r="F45" s="257"/>
      <c r="G45" s="391"/>
      <c r="H45" s="391"/>
      <c r="I45" s="391"/>
      <c r="J45" s="391"/>
      <c r="K45" s="391"/>
      <c r="L45" s="391"/>
      <c r="M45" s="391"/>
      <c r="N45" s="391"/>
    </row>
    <row r="46" spans="2:14">
      <c r="B46" s="391"/>
      <c r="C46" s="391"/>
      <c r="D46" s="391"/>
      <c r="E46" s="391"/>
      <c r="F46" s="257"/>
      <c r="G46" s="391"/>
      <c r="H46" s="391"/>
      <c r="I46" s="391"/>
      <c r="J46" s="391"/>
      <c r="K46" s="391"/>
      <c r="L46" s="391"/>
      <c r="M46" s="391"/>
      <c r="N46" s="391"/>
    </row>
    <row r="47" spans="2:14">
      <c r="B47" s="391"/>
      <c r="C47" s="391"/>
      <c r="D47" s="391"/>
      <c r="E47" s="391"/>
      <c r="F47" s="257"/>
      <c r="G47" s="391"/>
      <c r="H47" s="391"/>
      <c r="I47" s="391"/>
      <c r="J47" s="391"/>
      <c r="K47" s="391"/>
      <c r="L47" s="391"/>
      <c r="M47" s="391"/>
      <c r="N47" s="391"/>
    </row>
    <row r="48" spans="2:14">
      <c r="B48" s="391"/>
      <c r="C48" s="391"/>
      <c r="D48" s="391"/>
      <c r="E48" s="391"/>
      <c r="F48" s="257"/>
      <c r="G48" s="391"/>
      <c r="H48" s="391"/>
      <c r="I48" s="391"/>
      <c r="J48" s="391"/>
      <c r="K48" s="391"/>
      <c r="L48" s="391"/>
      <c r="M48" s="391"/>
      <c r="N48" s="391"/>
    </row>
    <row r="49" spans="2:14">
      <c r="B49" s="391"/>
      <c r="C49" s="391"/>
      <c r="D49" s="391"/>
      <c r="E49" s="391"/>
      <c r="F49" s="257"/>
      <c r="G49" s="391"/>
      <c r="H49" s="391"/>
      <c r="I49" s="391"/>
      <c r="J49" s="391"/>
      <c r="K49" s="391"/>
      <c r="L49" s="391"/>
      <c r="M49" s="391"/>
      <c r="N49" s="391"/>
    </row>
    <row r="50" spans="2:14">
      <c r="B50" s="391"/>
      <c r="C50" s="391"/>
      <c r="D50" s="391"/>
      <c r="E50" s="391"/>
      <c r="F50" s="257"/>
      <c r="G50" s="391"/>
      <c r="H50" s="391"/>
      <c r="I50" s="391"/>
      <c r="J50" s="391"/>
      <c r="K50" s="391"/>
      <c r="L50" s="391"/>
      <c r="M50" s="391"/>
      <c r="N50" s="391"/>
    </row>
    <row r="51" spans="2:14">
      <c r="B51" s="391"/>
      <c r="C51" s="391"/>
      <c r="D51" s="391"/>
      <c r="E51" s="391"/>
      <c r="F51" s="257"/>
      <c r="G51" s="391"/>
      <c r="H51" s="391"/>
      <c r="I51" s="391"/>
      <c r="J51" s="391"/>
      <c r="K51" s="391"/>
      <c r="L51" s="391"/>
      <c r="M51" s="391"/>
      <c r="N51" s="391"/>
    </row>
    <row r="52" spans="2:14">
      <c r="B52" s="391"/>
      <c r="C52" s="391"/>
      <c r="D52" s="391"/>
      <c r="E52" s="391"/>
      <c r="F52" s="257"/>
      <c r="G52" s="391"/>
      <c r="H52" s="391"/>
      <c r="I52" s="391"/>
      <c r="J52" s="391"/>
      <c r="K52" s="391"/>
      <c r="L52" s="391"/>
      <c r="M52" s="391"/>
      <c r="N52" s="391"/>
    </row>
    <row r="53" spans="2:14">
      <c r="B53" s="391"/>
      <c r="C53" s="391"/>
      <c r="D53" s="391"/>
      <c r="E53" s="391"/>
      <c r="F53" s="257"/>
      <c r="G53" s="391"/>
      <c r="H53" s="391"/>
      <c r="I53" s="391"/>
      <c r="J53" s="391"/>
      <c r="K53" s="391"/>
      <c r="L53" s="391"/>
      <c r="M53" s="391"/>
      <c r="N53" s="391"/>
    </row>
    <row r="54" spans="2:14">
      <c r="B54" s="391"/>
      <c r="C54" s="391"/>
      <c r="D54" s="391"/>
      <c r="E54" s="391"/>
      <c r="F54" s="257"/>
      <c r="G54" s="391"/>
      <c r="H54" s="391"/>
      <c r="I54" s="391"/>
      <c r="J54" s="391"/>
      <c r="K54" s="391"/>
      <c r="L54" s="391"/>
      <c r="M54" s="391"/>
      <c r="N54" s="391"/>
    </row>
    <row r="55" spans="2:14">
      <c r="B55" s="391"/>
      <c r="C55" s="391"/>
      <c r="D55" s="391"/>
      <c r="E55" s="391"/>
      <c r="F55" s="257"/>
      <c r="G55" s="391"/>
      <c r="H55" s="391"/>
      <c r="I55" s="391"/>
      <c r="J55" s="391"/>
      <c r="K55" s="391"/>
      <c r="L55" s="391"/>
      <c r="M55" s="391"/>
      <c r="N55" s="391"/>
    </row>
    <row r="56" spans="2:14">
      <c r="B56" s="391"/>
      <c r="C56" s="391"/>
      <c r="D56" s="391"/>
      <c r="E56" s="391"/>
      <c r="F56" s="257"/>
      <c r="G56" s="391"/>
      <c r="H56" s="391"/>
      <c r="I56" s="391"/>
      <c r="J56" s="391"/>
      <c r="K56" s="391"/>
      <c r="L56" s="391"/>
      <c r="M56" s="391"/>
      <c r="N56" s="391"/>
    </row>
    <row r="57" spans="2:14">
      <c r="B57" s="391"/>
      <c r="C57" s="391"/>
      <c r="D57" s="391"/>
      <c r="E57" s="391"/>
      <c r="F57" s="257"/>
      <c r="G57" s="391"/>
      <c r="H57" s="391"/>
      <c r="I57" s="391"/>
      <c r="J57" s="391"/>
      <c r="K57" s="391"/>
      <c r="L57" s="391"/>
      <c r="M57" s="391"/>
      <c r="N57" s="391"/>
    </row>
    <row r="58" spans="2:14">
      <c r="B58" s="391"/>
      <c r="C58" s="391"/>
      <c r="D58" s="391"/>
      <c r="E58" s="391"/>
      <c r="F58" s="257"/>
      <c r="G58" s="391"/>
      <c r="H58" s="391"/>
      <c r="I58" s="391"/>
      <c r="J58" s="391"/>
      <c r="K58" s="391"/>
      <c r="L58" s="391"/>
      <c r="M58" s="391"/>
      <c r="N58" s="391"/>
    </row>
    <row r="59" spans="2:14">
      <c r="B59" s="391"/>
      <c r="C59" s="391"/>
      <c r="D59" s="391"/>
      <c r="E59" s="391"/>
      <c r="F59" s="257"/>
      <c r="G59" s="391"/>
      <c r="H59" s="391"/>
      <c r="I59" s="391"/>
      <c r="J59" s="391"/>
      <c r="K59" s="391"/>
      <c r="L59" s="391"/>
      <c r="M59" s="391"/>
      <c r="N59" s="391"/>
    </row>
    <row r="60" spans="2:14">
      <c r="B60" s="391"/>
      <c r="C60" s="391"/>
      <c r="D60" s="391"/>
      <c r="E60" s="391"/>
      <c r="F60" s="257"/>
      <c r="G60" s="391"/>
      <c r="H60" s="391"/>
      <c r="I60" s="391"/>
      <c r="J60" s="391"/>
      <c r="K60" s="391"/>
      <c r="L60" s="391"/>
      <c r="M60" s="391"/>
      <c r="N60" s="391"/>
    </row>
    <row r="61" spans="2:14">
      <c r="B61" s="391"/>
      <c r="C61" s="391"/>
      <c r="D61" s="391"/>
      <c r="E61" s="391"/>
      <c r="F61" s="257"/>
      <c r="G61" s="391"/>
      <c r="H61" s="391"/>
      <c r="I61" s="391"/>
      <c r="J61" s="391"/>
      <c r="K61" s="391"/>
      <c r="L61" s="391"/>
      <c r="M61" s="391"/>
      <c r="N61" s="391"/>
    </row>
    <row r="62" spans="2:14">
      <c r="B62" s="391"/>
      <c r="C62" s="391"/>
      <c r="D62" s="391"/>
      <c r="E62" s="391"/>
      <c r="F62" s="257"/>
      <c r="G62" s="391"/>
      <c r="H62" s="391"/>
      <c r="I62" s="391"/>
      <c r="J62" s="391"/>
      <c r="K62" s="391"/>
      <c r="L62" s="391"/>
      <c r="M62" s="391"/>
      <c r="N62" s="391"/>
    </row>
    <row r="63" spans="2:14">
      <c r="B63" s="391"/>
      <c r="C63" s="391"/>
      <c r="D63" s="391"/>
      <c r="E63" s="391"/>
      <c r="F63" s="257"/>
      <c r="G63" s="391"/>
      <c r="H63" s="391"/>
      <c r="I63" s="391"/>
      <c r="J63" s="391"/>
      <c r="K63" s="391"/>
      <c r="L63" s="391"/>
      <c r="M63" s="391"/>
      <c r="N63" s="391"/>
    </row>
    <row r="64" spans="2:14">
      <c r="B64" s="391"/>
      <c r="C64" s="391"/>
      <c r="D64" s="391"/>
      <c r="E64" s="391"/>
      <c r="F64" s="257"/>
      <c r="G64" s="391"/>
      <c r="H64" s="391"/>
      <c r="I64" s="391"/>
      <c r="J64" s="391"/>
      <c r="K64" s="391"/>
      <c r="L64" s="391"/>
      <c r="M64" s="391"/>
      <c r="N64" s="391"/>
    </row>
    <row r="65" spans="2:14">
      <c r="B65" s="391"/>
      <c r="C65" s="391"/>
      <c r="D65" s="391"/>
      <c r="E65" s="391"/>
      <c r="F65" s="257"/>
      <c r="G65" s="391"/>
      <c r="H65" s="391"/>
      <c r="I65" s="391"/>
      <c r="J65" s="391"/>
      <c r="K65" s="391"/>
      <c r="L65" s="391"/>
      <c r="M65" s="391"/>
      <c r="N65" s="391"/>
    </row>
    <row r="66" spans="2:14">
      <c r="B66" s="391"/>
      <c r="C66" s="391"/>
      <c r="D66" s="391"/>
      <c r="E66" s="391"/>
      <c r="F66" s="257"/>
      <c r="G66" s="391"/>
      <c r="H66" s="391"/>
      <c r="I66" s="391"/>
      <c r="J66" s="391"/>
      <c r="K66" s="391"/>
      <c r="L66" s="391"/>
      <c r="M66" s="391"/>
      <c r="N66" s="391"/>
    </row>
    <row r="67" spans="2:14">
      <c r="B67" s="391"/>
      <c r="C67" s="391"/>
      <c r="D67" s="391"/>
      <c r="E67" s="391"/>
      <c r="F67" s="257"/>
      <c r="G67" s="391"/>
      <c r="H67" s="391"/>
      <c r="I67" s="391"/>
      <c r="J67" s="391"/>
      <c r="K67" s="391"/>
      <c r="L67" s="391"/>
      <c r="M67" s="391"/>
      <c r="N67" s="391"/>
    </row>
    <row r="68" spans="2:14">
      <c r="B68" s="391"/>
      <c r="C68" s="391"/>
      <c r="D68" s="391"/>
      <c r="E68" s="391"/>
      <c r="F68" s="257"/>
      <c r="G68" s="391"/>
      <c r="H68" s="391"/>
      <c r="I68" s="391"/>
      <c r="J68" s="391"/>
      <c r="K68" s="391"/>
      <c r="L68" s="391"/>
      <c r="M68" s="391"/>
      <c r="N68" s="391"/>
    </row>
  </sheetData>
  <mergeCells count="7">
    <mergeCell ref="B21:M21"/>
    <mergeCell ref="G4:H4"/>
    <mergeCell ref="J4:M4"/>
    <mergeCell ref="B17:M17"/>
    <mergeCell ref="B18:L18"/>
    <mergeCell ref="B19:M19"/>
    <mergeCell ref="B20:M20"/>
  </mergeCells>
  <dataValidations count="1">
    <dataValidation type="list" allowBlank="1" showInputMessage="1" showErrorMessage="1" sqref="I5:I14" xr:uid="{A22D5813-6360-4744-929F-6BF32A498A0C}">
      <formula1>ia_in_considerare_incertitudinea_de_masurare__WIM</formula1>
    </dataValidation>
  </dataValidations>
  <hyperlinks>
    <hyperlink ref="B2" location="Cuprins!A1" display="Cuprins!A1" xr:uid="{7EABF348-E71A-49DE-8925-8D27CF3AA41A}"/>
  </hyperlinks>
  <pageMargins left="0.25" right="0.25" top="0.75" bottom="0.90625000000000011" header="0.30000000000000004" footer="0.30000000000000004"/>
  <pageSetup paperSize="0" scale="75" fitToWidth="0" fitToHeight="0" orientation="landscape" horizontalDpi="0" verticalDpi="0" copies="0"/>
  <headerFooter>
    <oddHeader>&amp;L&amp;"-,Bold"Chimie si radioactivitate&amp;C&amp;"-,Bold"Matricea de corespondență a regulilor de decizie aplicate 
pentru încercările efectate de către IISPV</oddHeader>
    <oddFooter>&amp;L&amp;8Rez. = Rezultat analiza
"&lt;" = mai mic
"&gt;" = mai mare
"≥" = mai mare s-au egal
"≤" = mai mic sau egal&amp;CCod F4-PG13                                                     Ed I Rev 01 / Data 08.03.2021   &amp;RPag.&amp;P din &amp;N</oddFooter>
  </headerFooter>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F9C634-9E03-4BD2-91A0-11F0F9AE85EE}">
  <dimension ref="A1:N68"/>
  <sheetViews>
    <sheetView view="pageLayout" zoomScaleNormal="100" workbookViewId="0"/>
  </sheetViews>
  <sheetFormatPr defaultRowHeight="15"/>
  <cols>
    <col min="1" max="1" width="24" style="26" customWidth="1"/>
    <col min="2" max="2" width="13.7109375" style="26" customWidth="1"/>
    <col min="3" max="3" width="18.7109375" style="26" customWidth="1"/>
    <col min="4" max="4" width="23.7109375" style="26" customWidth="1"/>
    <col min="5" max="5" width="11.42578125" style="26" customWidth="1"/>
    <col min="6" max="6" width="3.7109375" style="253" customWidth="1"/>
    <col min="7" max="7" width="10.140625" style="26" customWidth="1"/>
    <col min="8" max="8" width="2.85546875" style="26" customWidth="1"/>
    <col min="9" max="9" width="13.85546875" style="26" customWidth="1"/>
    <col min="10" max="10" width="13.5703125" style="26" customWidth="1"/>
    <col min="11" max="11" width="12.7109375" style="26" customWidth="1"/>
    <col min="12" max="12" width="19.140625" style="26" customWidth="1"/>
    <col min="13" max="14" width="9.7109375" style="26" customWidth="1"/>
    <col min="15" max="15" width="25.5703125" style="26" customWidth="1"/>
    <col min="16" max="16" width="14.7109375" style="26" customWidth="1"/>
    <col min="17" max="17" width="9.140625" style="26" customWidth="1"/>
    <col min="18" max="16384" width="9.140625" style="26"/>
  </cols>
  <sheetData>
    <row r="1" spans="1:14">
      <c r="A1" s="26" t="s">
        <v>974</v>
      </c>
      <c r="I1" s="27" t="s">
        <v>109</v>
      </c>
      <c r="J1" s="28"/>
      <c r="K1" s="28" t="s">
        <v>110</v>
      </c>
      <c r="L1" s="28" t="s">
        <v>860</v>
      </c>
    </row>
    <row r="2" spans="1:14" ht="15.75" thickBot="1">
      <c r="A2" s="26" t="s">
        <v>112</v>
      </c>
      <c r="B2" s="29" t="s">
        <v>113</v>
      </c>
      <c r="I2" s="30" t="s">
        <v>114</v>
      </c>
      <c r="J2" s="31"/>
      <c r="K2" s="32" t="s">
        <v>115</v>
      </c>
      <c r="L2" s="30"/>
    </row>
    <row r="3" spans="1:14" ht="28.5" customHeight="1" thickBot="1">
      <c r="A3" s="33" t="s">
        <v>116</v>
      </c>
      <c r="B3" s="34"/>
      <c r="C3" s="35" t="s">
        <v>117</v>
      </c>
      <c r="D3" s="35"/>
      <c r="E3" s="36"/>
      <c r="F3" s="254"/>
      <c r="G3" s="38"/>
      <c r="H3" s="39"/>
      <c r="I3" s="40" t="s">
        <v>118</v>
      </c>
      <c r="J3" s="39"/>
      <c r="K3" s="39"/>
      <c r="L3" s="39"/>
      <c r="M3" s="39"/>
      <c r="N3" s="41"/>
    </row>
    <row r="4" spans="1:14" ht="63.75" customHeight="1" thickBot="1">
      <c r="A4" s="396" t="s">
        <v>2</v>
      </c>
      <c r="B4" s="396" t="s">
        <v>119</v>
      </c>
      <c r="C4" s="42" t="s">
        <v>120</v>
      </c>
      <c r="D4" s="43" t="s">
        <v>121</v>
      </c>
      <c r="E4" s="43" t="s">
        <v>122</v>
      </c>
      <c r="F4" s="255" t="s">
        <v>123</v>
      </c>
      <c r="G4" s="402" t="s">
        <v>124</v>
      </c>
      <c r="H4" s="402"/>
      <c r="I4" s="396" t="s">
        <v>125</v>
      </c>
      <c r="J4" s="403" t="s">
        <v>126</v>
      </c>
      <c r="K4" s="403"/>
      <c r="L4" s="403"/>
      <c r="M4" s="403"/>
      <c r="N4" s="45" t="s">
        <v>127</v>
      </c>
    </row>
    <row r="5" spans="1:14" ht="79.5" customHeight="1" thickBot="1">
      <c r="A5" s="23" t="s">
        <v>975</v>
      </c>
      <c r="B5" s="22" t="s">
        <v>957</v>
      </c>
      <c r="C5" s="47" t="s">
        <v>958</v>
      </c>
      <c r="D5" s="48" t="s">
        <v>959</v>
      </c>
      <c r="E5" s="90">
        <v>1000</v>
      </c>
      <c r="F5" s="72" t="s">
        <v>960</v>
      </c>
      <c r="G5" s="151">
        <v>10</v>
      </c>
      <c r="H5" s="45" t="s">
        <v>133</v>
      </c>
      <c r="I5" s="45" t="s">
        <v>134</v>
      </c>
      <c r="J5" s="46" t="str">
        <f t="shared" ref="J5:J14" si="0">"Rez.≤"&amp;ROUND(E5-(E5)*(G5/100),2)&amp;F5 &amp;" = Indeplineste cerintele specificate"</f>
        <v>Rez.≤900 Bq/Kg = Indeplineste cerintele specificate</v>
      </c>
      <c r="K5" s="46" t="str">
        <f t="shared" ref="K5:K14" si="1">"Rez.&gt;"&amp;ROUND(E5+(E5)*(G5/100),2)&amp;F5&amp;" = Nu indeplineste cerintele specificate"</f>
        <v>Rez.&gt;1100 Bq/Kg = Nu indeplineste cerintele specificate</v>
      </c>
      <c r="L5" s="46" t="str">
        <f t="shared" ref="L5:L14" si="2">ROUND((E5-(E5)*(G5/100)),2)&amp;F5&amp; " &lt; Rez. ≤ "&amp;ROUND(E5+(E5)*(G5/100),2)&amp;F5&amp;" = prezinta risc de neindeplinire cerinte specificate"</f>
        <v>900 Bq/Kg &lt; Rez. ≤ 1100 Bq/Kg = prezinta risc de neindeplinire cerinte specificate</v>
      </c>
      <c r="M5" s="45" t="str">
        <f t="shared" ref="M5:M14" si="3">IF(C5="Nu exista","Neaplicabil ptr. ca nu exista limita de specificatie","x")</f>
        <v>x</v>
      </c>
      <c r="N5" s="114"/>
    </row>
    <row r="6" spans="1:14" ht="79.5" customHeight="1" thickBot="1">
      <c r="A6" s="23" t="s">
        <v>976</v>
      </c>
      <c r="B6" s="22" t="s">
        <v>614</v>
      </c>
      <c r="C6" s="47" t="s">
        <v>958</v>
      </c>
      <c r="D6" s="48" t="s">
        <v>961</v>
      </c>
      <c r="E6" s="90">
        <v>400</v>
      </c>
      <c r="F6" s="72" t="s">
        <v>960</v>
      </c>
      <c r="G6" s="151">
        <v>10</v>
      </c>
      <c r="H6" s="45" t="s">
        <v>133</v>
      </c>
      <c r="I6" s="45" t="s">
        <v>134</v>
      </c>
      <c r="J6" s="46" t="str">
        <f t="shared" si="0"/>
        <v>Rez.≤360 Bq/Kg = Indeplineste cerintele specificate</v>
      </c>
      <c r="K6" s="46" t="str">
        <f t="shared" si="1"/>
        <v>Rez.&gt;440 Bq/Kg = Nu indeplineste cerintele specificate</v>
      </c>
      <c r="L6" s="46" t="str">
        <f t="shared" si="2"/>
        <v>360 Bq/Kg &lt; Rez. ≤ 440 Bq/Kg = prezinta risc de neindeplinire cerinte specificate</v>
      </c>
      <c r="M6" s="45" t="str">
        <f t="shared" si="3"/>
        <v>x</v>
      </c>
      <c r="N6" s="114"/>
    </row>
    <row r="7" spans="1:14" ht="79.5" customHeight="1" thickBot="1">
      <c r="A7" s="23" t="s">
        <v>976</v>
      </c>
      <c r="B7" s="22" t="s">
        <v>614</v>
      </c>
      <c r="C7" s="47" t="s">
        <v>958</v>
      </c>
      <c r="D7" s="48" t="s">
        <v>962</v>
      </c>
      <c r="E7" s="90">
        <v>1000</v>
      </c>
      <c r="F7" s="72" t="s">
        <v>960</v>
      </c>
      <c r="G7" s="151">
        <v>10</v>
      </c>
      <c r="H7" s="45" t="s">
        <v>133</v>
      </c>
      <c r="I7" s="45" t="s">
        <v>134</v>
      </c>
      <c r="J7" s="46" t="str">
        <f t="shared" si="0"/>
        <v>Rez.≤900 Bq/Kg = Indeplineste cerintele specificate</v>
      </c>
      <c r="K7" s="46" t="str">
        <f t="shared" si="1"/>
        <v>Rez.&gt;1100 Bq/Kg = Nu indeplineste cerintele specificate</v>
      </c>
      <c r="L7" s="46" t="str">
        <f t="shared" si="2"/>
        <v>900 Bq/Kg &lt; Rez. ≤ 1100 Bq/Kg = prezinta risc de neindeplinire cerinte specificate</v>
      </c>
      <c r="M7" s="45" t="str">
        <f t="shared" si="3"/>
        <v>x</v>
      </c>
      <c r="N7" s="114"/>
    </row>
    <row r="8" spans="1:14" ht="79.5" customHeight="1" thickBot="1">
      <c r="A8" s="23" t="s">
        <v>976</v>
      </c>
      <c r="B8" s="22" t="s">
        <v>614</v>
      </c>
      <c r="C8" s="47" t="s">
        <v>958</v>
      </c>
      <c r="D8" s="48" t="s">
        <v>963</v>
      </c>
      <c r="E8" s="90">
        <v>1250</v>
      </c>
      <c r="F8" s="72" t="s">
        <v>960</v>
      </c>
      <c r="G8" s="151">
        <v>10</v>
      </c>
      <c r="H8" s="45" t="s">
        <v>133</v>
      </c>
      <c r="I8" s="45" t="s">
        <v>134</v>
      </c>
      <c r="J8" s="46" t="str">
        <f t="shared" si="0"/>
        <v>Rez.≤1125 Bq/Kg = Indeplineste cerintele specificate</v>
      </c>
      <c r="K8" s="46" t="str">
        <f t="shared" si="1"/>
        <v>Rez.&gt;1375 Bq/Kg = Nu indeplineste cerintele specificate</v>
      </c>
      <c r="L8" s="46" t="str">
        <f t="shared" si="2"/>
        <v>1125 Bq/Kg &lt; Rez. ≤ 1375 Bq/Kg = prezinta risc de neindeplinire cerinte specificate</v>
      </c>
      <c r="M8" s="45" t="str">
        <f t="shared" si="3"/>
        <v>x</v>
      </c>
      <c r="N8" s="114"/>
    </row>
    <row r="9" spans="1:14" ht="79.5" customHeight="1" thickBot="1">
      <c r="A9" s="23" t="s">
        <v>976</v>
      </c>
      <c r="B9" s="22" t="s">
        <v>614</v>
      </c>
      <c r="C9" s="47" t="s">
        <v>958</v>
      </c>
      <c r="D9" s="48" t="s">
        <v>964</v>
      </c>
      <c r="E9" s="90">
        <v>12500</v>
      </c>
      <c r="F9" s="72" t="s">
        <v>960</v>
      </c>
      <c r="G9" s="151">
        <v>10</v>
      </c>
      <c r="H9" s="45" t="s">
        <v>133</v>
      </c>
      <c r="I9" s="45" t="s">
        <v>134</v>
      </c>
      <c r="J9" s="46" t="str">
        <f t="shared" si="0"/>
        <v>Rez.≤11250 Bq/Kg = Indeplineste cerintele specificate</v>
      </c>
      <c r="K9" s="46" t="str">
        <f t="shared" si="1"/>
        <v>Rez.&gt;13750 Bq/Kg = Nu indeplineste cerintele specificate</v>
      </c>
      <c r="L9" s="46" t="str">
        <f t="shared" si="2"/>
        <v>11250 Bq/Kg &lt; Rez. ≤ 13750 Bq/Kg = prezinta risc de neindeplinire cerinte specificate</v>
      </c>
      <c r="M9" s="45" t="str">
        <f t="shared" si="3"/>
        <v>x</v>
      </c>
      <c r="N9" s="114"/>
    </row>
    <row r="10" spans="1:14" ht="79.5" customHeight="1" thickBot="1">
      <c r="A10" s="23" t="s">
        <v>976</v>
      </c>
      <c r="B10" s="22" t="s">
        <v>965</v>
      </c>
      <c r="C10" s="47" t="s">
        <v>958</v>
      </c>
      <c r="D10" s="48" t="s">
        <v>966</v>
      </c>
      <c r="E10" s="90">
        <v>1250</v>
      </c>
      <c r="F10" s="72" t="s">
        <v>960</v>
      </c>
      <c r="G10" s="151">
        <v>10</v>
      </c>
      <c r="H10" s="45" t="s">
        <v>133</v>
      </c>
      <c r="I10" s="45" t="s">
        <v>134</v>
      </c>
      <c r="J10" s="46" t="str">
        <f t="shared" si="0"/>
        <v>Rez.≤1125 Bq/Kg = Indeplineste cerintele specificate</v>
      </c>
      <c r="K10" s="46" t="str">
        <f t="shared" si="1"/>
        <v>Rez.&gt;1375 Bq/Kg = Nu indeplineste cerintele specificate</v>
      </c>
      <c r="L10" s="46" t="str">
        <f t="shared" si="2"/>
        <v>1125 Bq/Kg &lt; Rez. ≤ 1375 Bq/Kg = prezinta risc de neindeplinire cerinte specificate</v>
      </c>
      <c r="M10" s="45" t="str">
        <f t="shared" si="3"/>
        <v>x</v>
      </c>
      <c r="N10" s="114"/>
    </row>
    <row r="11" spans="1:14" ht="79.5" customHeight="1" thickBot="1">
      <c r="A11" s="23" t="s">
        <v>976</v>
      </c>
      <c r="B11" s="22" t="s">
        <v>965</v>
      </c>
      <c r="C11" s="47" t="s">
        <v>958</v>
      </c>
      <c r="D11" s="48" t="s">
        <v>967</v>
      </c>
      <c r="E11" s="90">
        <v>2500</v>
      </c>
      <c r="F11" s="72" t="s">
        <v>960</v>
      </c>
      <c r="G11" s="151">
        <v>10</v>
      </c>
      <c r="H11" s="45" t="s">
        <v>133</v>
      </c>
      <c r="I11" s="45" t="s">
        <v>134</v>
      </c>
      <c r="J11" s="46" t="str">
        <f t="shared" si="0"/>
        <v>Rez.≤2250 Bq/Kg = Indeplineste cerintele specificate</v>
      </c>
      <c r="K11" s="46" t="str">
        <f t="shared" si="1"/>
        <v>Rez.&gt;2750 Bq/Kg = Nu indeplineste cerintele specificate</v>
      </c>
      <c r="L11" s="46" t="str">
        <f t="shared" si="2"/>
        <v>2250 Bq/Kg &lt; Rez. ≤ 2750 Bq/Kg = prezinta risc de neindeplinire cerinte specificate</v>
      </c>
      <c r="M11" s="45" t="str">
        <f t="shared" si="3"/>
        <v>x</v>
      </c>
      <c r="N11" s="114"/>
    </row>
    <row r="12" spans="1:14" ht="79.5" customHeight="1" thickBot="1">
      <c r="A12" s="23" t="s">
        <v>976</v>
      </c>
      <c r="B12" s="22" t="s">
        <v>965</v>
      </c>
      <c r="C12" s="47" t="s">
        <v>958</v>
      </c>
      <c r="D12" s="48" t="s">
        <v>968</v>
      </c>
      <c r="E12" s="90">
        <v>5000</v>
      </c>
      <c r="F12" s="72" t="s">
        <v>960</v>
      </c>
      <c r="G12" s="151">
        <v>10</v>
      </c>
      <c r="H12" s="45" t="s">
        <v>133</v>
      </c>
      <c r="I12" s="45" t="s">
        <v>134</v>
      </c>
      <c r="J12" s="46" t="str">
        <f t="shared" si="0"/>
        <v>Rez.≤4500 Bq/Kg = Indeplineste cerintele specificate</v>
      </c>
      <c r="K12" s="46" t="str">
        <f t="shared" si="1"/>
        <v>Rez.&gt;5500 Bq/Kg = Nu indeplineste cerintele specificate</v>
      </c>
      <c r="L12" s="46" t="str">
        <f t="shared" si="2"/>
        <v>4500 Bq/Kg &lt; Rez. ≤ 5500 Bq/Kg = prezinta risc de neindeplinire cerinte specificate</v>
      </c>
      <c r="M12" s="45" t="str">
        <f t="shared" si="3"/>
        <v>x</v>
      </c>
      <c r="N12" s="114"/>
    </row>
    <row r="13" spans="1:14" ht="91.5" customHeight="1" thickBot="1">
      <c r="A13" s="23" t="s">
        <v>976</v>
      </c>
      <c r="B13" s="22" t="s">
        <v>969</v>
      </c>
      <c r="C13" s="47" t="s">
        <v>977</v>
      </c>
      <c r="D13" s="48" t="s">
        <v>971</v>
      </c>
      <c r="E13" s="90">
        <v>370</v>
      </c>
      <c r="F13" s="72" t="s">
        <v>960</v>
      </c>
      <c r="G13" s="151">
        <v>6</v>
      </c>
      <c r="H13" s="45" t="s">
        <v>133</v>
      </c>
      <c r="I13" s="45" t="s">
        <v>134</v>
      </c>
      <c r="J13" s="46" t="str">
        <f t="shared" si="0"/>
        <v>Rez.≤347,8 Bq/Kg = Indeplineste cerintele specificate</v>
      </c>
      <c r="K13" s="46" t="str">
        <f t="shared" si="1"/>
        <v>Rez.&gt;392,2 Bq/Kg = Nu indeplineste cerintele specificate</v>
      </c>
      <c r="L13" s="46" t="str">
        <f t="shared" si="2"/>
        <v>347,8 Bq/Kg &lt; Rez. ≤ 392,2 Bq/Kg = prezinta risc de neindeplinire cerinte specificate</v>
      </c>
      <c r="M13" s="45" t="str">
        <f t="shared" si="3"/>
        <v>x</v>
      </c>
      <c r="N13" s="114"/>
    </row>
    <row r="14" spans="1:14" ht="93" customHeight="1" thickBot="1">
      <c r="A14" s="23" t="s">
        <v>976</v>
      </c>
      <c r="B14" s="22" t="s">
        <v>969</v>
      </c>
      <c r="C14" s="47" t="s">
        <v>977</v>
      </c>
      <c r="D14" s="48" t="s">
        <v>973</v>
      </c>
      <c r="E14" s="90">
        <v>600</v>
      </c>
      <c r="F14" s="72" t="s">
        <v>960</v>
      </c>
      <c r="G14" s="151">
        <v>6</v>
      </c>
      <c r="H14" s="45" t="s">
        <v>133</v>
      </c>
      <c r="I14" s="45" t="s">
        <v>134</v>
      </c>
      <c r="J14" s="46" t="str">
        <f t="shared" si="0"/>
        <v>Rez.≤564 Bq/Kg = Indeplineste cerintele specificate</v>
      </c>
      <c r="K14" s="46" t="str">
        <f t="shared" si="1"/>
        <v>Rez.&gt;636 Bq/Kg = Nu indeplineste cerintele specificate</v>
      </c>
      <c r="L14" s="46" t="str">
        <f t="shared" si="2"/>
        <v>564 Bq/Kg &lt; Rez. ≤ 636 Bq/Kg = prezinta risc de neindeplinire cerinte specificate</v>
      </c>
      <c r="M14" s="45" t="str">
        <f t="shared" si="3"/>
        <v>x</v>
      </c>
      <c r="N14" s="114"/>
    </row>
    <row r="15" spans="1:14" ht="15.75" thickBot="1">
      <c r="A15" s="391"/>
      <c r="B15" s="391"/>
      <c r="C15" s="391"/>
      <c r="D15" s="391"/>
      <c r="E15" s="391"/>
      <c r="F15" s="257"/>
      <c r="G15" s="391"/>
      <c r="H15" s="391"/>
      <c r="I15" s="391"/>
      <c r="J15" s="391"/>
      <c r="K15" s="391"/>
      <c r="L15" s="391"/>
      <c r="M15" s="391"/>
      <c r="N15" s="391"/>
    </row>
    <row r="16" spans="1:14" ht="15.75" thickBot="1">
      <c r="A16" s="14" t="s">
        <v>144</v>
      </c>
      <c r="F16" s="26"/>
    </row>
    <row r="17" spans="1:14" ht="15.75" customHeight="1" thickBot="1">
      <c r="A17" s="56" t="s">
        <v>145</v>
      </c>
      <c r="B17" s="404" t="s">
        <v>146</v>
      </c>
      <c r="C17" s="404"/>
      <c r="D17" s="404"/>
      <c r="E17" s="404"/>
      <c r="F17" s="404"/>
      <c r="G17" s="404"/>
      <c r="H17" s="404"/>
      <c r="I17" s="404"/>
      <c r="J17" s="404"/>
      <c r="K17" s="404"/>
      <c r="L17" s="404"/>
      <c r="M17" s="404"/>
    </row>
    <row r="18" spans="1:14" ht="15.75" thickBot="1">
      <c r="A18" s="56" t="s">
        <v>147</v>
      </c>
      <c r="B18" s="427" t="s">
        <v>845</v>
      </c>
      <c r="C18" s="427"/>
      <c r="D18" s="427"/>
      <c r="E18" s="427"/>
      <c r="F18" s="427"/>
      <c r="G18" s="427"/>
      <c r="H18" s="427"/>
      <c r="I18" s="427"/>
      <c r="J18" s="427"/>
      <c r="K18" s="427"/>
      <c r="L18" s="427"/>
      <c r="M18" s="398"/>
    </row>
    <row r="19" spans="1:14" ht="15.75" thickBot="1">
      <c r="A19" s="14"/>
      <c r="B19" s="401"/>
      <c r="C19" s="401"/>
      <c r="D19" s="401"/>
      <c r="E19" s="401"/>
      <c r="F19" s="401"/>
      <c r="G19" s="401"/>
      <c r="H19" s="401"/>
      <c r="I19" s="401"/>
      <c r="J19" s="401"/>
      <c r="K19" s="401"/>
      <c r="L19" s="401"/>
      <c r="M19" s="401"/>
    </row>
    <row r="20" spans="1:14" ht="15.75" thickBot="1">
      <c r="A20" s="14"/>
      <c r="B20" s="401"/>
      <c r="C20" s="401"/>
      <c r="D20" s="401"/>
      <c r="E20" s="401"/>
      <c r="F20" s="401"/>
      <c r="G20" s="401"/>
      <c r="H20" s="401"/>
      <c r="I20" s="401"/>
      <c r="J20" s="401"/>
      <c r="K20" s="401"/>
      <c r="L20" s="401"/>
      <c r="M20" s="401"/>
    </row>
    <row r="21" spans="1:14" ht="15.75" thickBot="1">
      <c r="A21" s="14"/>
      <c r="B21" s="401"/>
      <c r="C21" s="401"/>
      <c r="D21" s="401"/>
      <c r="E21" s="401"/>
      <c r="F21" s="401"/>
      <c r="G21" s="401"/>
      <c r="H21" s="401"/>
      <c r="I21" s="401"/>
      <c r="J21" s="401"/>
      <c r="K21" s="401"/>
      <c r="L21" s="401"/>
      <c r="M21" s="401"/>
    </row>
    <row r="22" spans="1:14">
      <c r="A22" s="391"/>
      <c r="B22" s="391"/>
      <c r="C22" s="391"/>
      <c r="D22" s="391"/>
      <c r="E22" s="391"/>
      <c r="F22" s="257"/>
      <c r="G22" s="391"/>
      <c r="H22" s="391"/>
      <c r="I22" s="391"/>
      <c r="J22" s="391"/>
      <c r="K22" s="391"/>
      <c r="L22" s="391"/>
      <c r="M22" s="391"/>
      <c r="N22" s="391"/>
    </row>
    <row r="23" spans="1:14">
      <c r="A23" s="391"/>
      <c r="B23" s="391"/>
      <c r="C23" s="391"/>
      <c r="D23" s="391"/>
      <c r="E23" s="391"/>
      <c r="F23" s="257"/>
      <c r="G23" s="391"/>
      <c r="H23" s="391"/>
      <c r="I23" s="391"/>
      <c r="J23" s="391"/>
      <c r="K23" s="391"/>
      <c r="L23" s="391"/>
      <c r="M23" s="391"/>
      <c r="N23" s="391"/>
    </row>
    <row r="24" spans="1:14">
      <c r="A24" s="391"/>
      <c r="B24" s="391"/>
      <c r="C24" s="391"/>
      <c r="D24" s="391"/>
      <c r="E24" s="391"/>
      <c r="F24" s="257"/>
      <c r="G24" s="391"/>
      <c r="H24" s="391"/>
      <c r="I24" s="391"/>
      <c r="J24" s="391"/>
      <c r="K24" s="391"/>
      <c r="L24" s="391"/>
      <c r="M24" s="391"/>
      <c r="N24" s="391"/>
    </row>
    <row r="25" spans="1:14">
      <c r="A25" s="391"/>
      <c r="B25" s="391"/>
      <c r="C25" s="391"/>
      <c r="D25" s="391"/>
      <c r="E25" s="391"/>
      <c r="F25" s="257"/>
      <c r="G25" s="391"/>
      <c r="H25" s="391"/>
      <c r="I25" s="391"/>
      <c r="J25" s="391"/>
      <c r="K25" s="391"/>
      <c r="L25" s="391"/>
      <c r="M25" s="391"/>
      <c r="N25" s="391"/>
    </row>
    <row r="26" spans="1:14">
      <c r="A26" s="391"/>
      <c r="B26" s="391"/>
      <c r="C26" s="391"/>
      <c r="D26" s="391"/>
      <c r="E26" s="391"/>
      <c r="F26" s="257"/>
      <c r="G26" s="391"/>
      <c r="H26" s="391"/>
      <c r="I26" s="391"/>
      <c r="J26" s="391"/>
      <c r="K26" s="391"/>
      <c r="L26" s="391"/>
      <c r="M26" s="391"/>
      <c r="N26" s="391"/>
    </row>
    <row r="27" spans="1:14">
      <c r="A27" s="391"/>
      <c r="B27" s="391"/>
      <c r="C27" s="391"/>
      <c r="D27" s="391"/>
      <c r="E27" s="391"/>
      <c r="F27" s="257"/>
      <c r="G27" s="391"/>
      <c r="H27" s="391"/>
      <c r="I27" s="391"/>
      <c r="J27" s="391"/>
      <c r="K27" s="391"/>
      <c r="L27" s="391"/>
      <c r="M27" s="391"/>
      <c r="N27" s="391"/>
    </row>
    <row r="28" spans="1:14">
      <c r="A28" s="391"/>
      <c r="B28" s="391"/>
      <c r="C28" s="391"/>
      <c r="D28" s="391"/>
      <c r="E28" s="391"/>
      <c r="F28" s="257"/>
      <c r="G28" s="391"/>
      <c r="H28" s="391"/>
      <c r="I28" s="391"/>
      <c r="J28" s="391"/>
      <c r="K28" s="391"/>
      <c r="L28" s="391"/>
      <c r="M28" s="391"/>
      <c r="N28" s="391"/>
    </row>
    <row r="29" spans="1:14">
      <c r="A29" s="391"/>
      <c r="B29" s="391"/>
      <c r="C29" s="391"/>
      <c r="D29" s="391"/>
      <c r="E29" s="391"/>
      <c r="F29" s="257"/>
      <c r="G29" s="391"/>
      <c r="H29" s="391"/>
      <c r="I29" s="391"/>
      <c r="J29" s="391"/>
      <c r="K29" s="391"/>
      <c r="L29" s="391"/>
      <c r="M29" s="391"/>
      <c r="N29" s="391"/>
    </row>
    <row r="30" spans="1:14">
      <c r="A30" s="391"/>
      <c r="B30" s="391"/>
      <c r="C30" s="391"/>
      <c r="D30" s="391"/>
      <c r="E30" s="391"/>
      <c r="F30" s="257"/>
      <c r="G30" s="391"/>
      <c r="H30" s="391"/>
      <c r="I30" s="391"/>
      <c r="J30" s="391"/>
      <c r="K30" s="391"/>
      <c r="L30" s="391"/>
      <c r="M30" s="391"/>
      <c r="N30" s="391"/>
    </row>
    <row r="31" spans="1:14">
      <c r="A31" s="391"/>
      <c r="B31" s="391"/>
      <c r="C31" s="391"/>
      <c r="D31" s="391"/>
      <c r="E31" s="391"/>
      <c r="F31" s="257"/>
      <c r="G31" s="391"/>
      <c r="H31" s="391"/>
      <c r="I31" s="391"/>
      <c r="J31" s="391"/>
      <c r="K31" s="391"/>
      <c r="L31" s="391"/>
      <c r="M31" s="391"/>
      <c r="N31" s="391"/>
    </row>
    <row r="32" spans="1:14">
      <c r="A32" s="391"/>
      <c r="B32" s="391"/>
      <c r="C32" s="391"/>
      <c r="D32" s="391"/>
      <c r="E32" s="391"/>
      <c r="F32" s="257"/>
      <c r="G32" s="391"/>
      <c r="H32" s="391"/>
      <c r="I32" s="391"/>
      <c r="J32" s="391"/>
      <c r="K32" s="391"/>
      <c r="L32" s="391"/>
      <c r="M32" s="391"/>
      <c r="N32" s="391"/>
    </row>
    <row r="33" spans="2:14">
      <c r="B33" s="391"/>
      <c r="C33" s="391"/>
      <c r="D33" s="391"/>
      <c r="E33" s="391"/>
      <c r="F33" s="257"/>
      <c r="G33" s="391"/>
      <c r="H33" s="391"/>
      <c r="I33" s="391"/>
      <c r="J33" s="391"/>
      <c r="K33" s="391"/>
      <c r="L33" s="391"/>
      <c r="M33" s="391"/>
      <c r="N33" s="391"/>
    </row>
    <row r="34" spans="2:14">
      <c r="B34" s="391"/>
      <c r="C34" s="391"/>
      <c r="D34" s="391"/>
      <c r="E34" s="391"/>
      <c r="F34" s="257"/>
      <c r="G34" s="391"/>
      <c r="H34" s="391"/>
      <c r="I34" s="391"/>
      <c r="J34" s="391"/>
      <c r="K34" s="391"/>
      <c r="L34" s="391"/>
      <c r="M34" s="391"/>
      <c r="N34" s="391"/>
    </row>
    <row r="35" spans="2:14">
      <c r="B35" s="391"/>
      <c r="C35" s="391"/>
      <c r="D35" s="391"/>
      <c r="E35" s="391"/>
      <c r="F35" s="257"/>
      <c r="G35" s="391"/>
      <c r="H35" s="391"/>
      <c r="I35" s="391"/>
      <c r="J35" s="391"/>
      <c r="K35" s="391"/>
      <c r="L35" s="391"/>
      <c r="M35" s="391"/>
      <c r="N35" s="391"/>
    </row>
    <row r="36" spans="2:14">
      <c r="B36" s="391"/>
      <c r="C36" s="391"/>
      <c r="D36" s="391"/>
      <c r="E36" s="391"/>
      <c r="F36" s="257"/>
      <c r="G36" s="391"/>
      <c r="H36" s="391"/>
      <c r="I36" s="391"/>
      <c r="J36" s="391"/>
      <c r="K36" s="391"/>
      <c r="L36" s="391"/>
      <c r="M36" s="391"/>
      <c r="N36" s="391"/>
    </row>
    <row r="37" spans="2:14">
      <c r="B37" s="391"/>
      <c r="C37" s="391"/>
      <c r="D37" s="391"/>
      <c r="E37" s="391"/>
      <c r="F37" s="257"/>
      <c r="G37" s="391"/>
      <c r="H37" s="391"/>
      <c r="I37" s="391"/>
      <c r="J37" s="391"/>
      <c r="K37" s="391"/>
      <c r="L37" s="391"/>
      <c r="M37" s="391"/>
      <c r="N37" s="391"/>
    </row>
    <row r="38" spans="2:14">
      <c r="B38" s="391"/>
      <c r="C38" s="391"/>
      <c r="D38" s="391"/>
      <c r="E38" s="391"/>
      <c r="F38" s="257"/>
      <c r="G38" s="391"/>
      <c r="H38" s="391"/>
      <c r="I38" s="391"/>
      <c r="J38" s="391"/>
      <c r="K38" s="391"/>
      <c r="L38" s="391"/>
      <c r="M38" s="391"/>
      <c r="N38" s="391"/>
    </row>
    <row r="39" spans="2:14">
      <c r="B39" s="391"/>
      <c r="C39" s="391"/>
      <c r="D39" s="391"/>
      <c r="E39" s="391"/>
      <c r="F39" s="257"/>
      <c r="G39" s="391"/>
      <c r="H39" s="391"/>
      <c r="I39" s="391"/>
      <c r="J39" s="391"/>
      <c r="K39" s="391"/>
      <c r="L39" s="391"/>
      <c r="M39" s="391"/>
      <c r="N39" s="391"/>
    </row>
    <row r="40" spans="2:14">
      <c r="B40" s="391"/>
      <c r="C40" s="391"/>
      <c r="D40" s="391"/>
      <c r="E40" s="391"/>
      <c r="F40" s="257"/>
      <c r="G40" s="391"/>
      <c r="H40" s="391"/>
      <c r="I40" s="391"/>
      <c r="J40" s="391"/>
      <c r="K40" s="391"/>
      <c r="L40" s="391"/>
      <c r="M40" s="391"/>
      <c r="N40" s="391"/>
    </row>
    <row r="41" spans="2:14">
      <c r="B41" s="391"/>
      <c r="C41" s="391"/>
      <c r="D41" s="391"/>
      <c r="E41" s="391"/>
      <c r="F41" s="257"/>
      <c r="G41" s="391"/>
      <c r="H41" s="391"/>
      <c r="I41" s="391"/>
      <c r="J41" s="391"/>
      <c r="K41" s="391"/>
      <c r="L41" s="391"/>
      <c r="M41" s="391"/>
      <c r="N41" s="391"/>
    </row>
    <row r="42" spans="2:14">
      <c r="B42" s="391"/>
      <c r="C42" s="391"/>
      <c r="D42" s="391"/>
      <c r="E42" s="391"/>
      <c r="F42" s="257"/>
      <c r="G42" s="391"/>
      <c r="H42" s="391"/>
      <c r="I42" s="391"/>
      <c r="J42" s="391"/>
      <c r="K42" s="391"/>
      <c r="L42" s="391"/>
      <c r="M42" s="391"/>
      <c r="N42" s="391"/>
    </row>
    <row r="43" spans="2:14">
      <c r="B43" s="391"/>
      <c r="C43" s="391"/>
      <c r="D43" s="391"/>
      <c r="E43" s="391"/>
      <c r="F43" s="257"/>
      <c r="G43" s="391"/>
      <c r="H43" s="391"/>
      <c r="I43" s="391"/>
      <c r="J43" s="391"/>
      <c r="K43" s="391"/>
      <c r="L43" s="391"/>
      <c r="M43" s="391"/>
      <c r="N43" s="391"/>
    </row>
    <row r="44" spans="2:14">
      <c r="B44" s="391"/>
      <c r="C44" s="391"/>
      <c r="D44" s="391"/>
      <c r="E44" s="391"/>
      <c r="F44" s="257"/>
      <c r="G44" s="391"/>
      <c r="H44" s="391"/>
      <c r="I44" s="391"/>
      <c r="J44" s="391"/>
      <c r="K44" s="391"/>
      <c r="L44" s="391"/>
      <c r="M44" s="391"/>
      <c r="N44" s="391"/>
    </row>
    <row r="45" spans="2:14">
      <c r="B45" s="391"/>
      <c r="C45" s="391"/>
      <c r="D45" s="391"/>
      <c r="E45" s="391"/>
      <c r="F45" s="257"/>
      <c r="G45" s="391"/>
      <c r="H45" s="391"/>
      <c r="I45" s="391"/>
      <c r="J45" s="391"/>
      <c r="K45" s="391"/>
      <c r="L45" s="391"/>
      <c r="M45" s="391"/>
      <c r="N45" s="391"/>
    </row>
    <row r="46" spans="2:14">
      <c r="B46" s="391"/>
      <c r="C46" s="391"/>
      <c r="D46" s="391"/>
      <c r="E46" s="391"/>
      <c r="F46" s="257"/>
      <c r="G46" s="391"/>
      <c r="H46" s="391"/>
      <c r="I46" s="391"/>
      <c r="J46" s="391"/>
      <c r="K46" s="391"/>
      <c r="L46" s="391"/>
      <c r="M46" s="391"/>
      <c r="N46" s="391"/>
    </row>
    <row r="47" spans="2:14">
      <c r="B47" s="391"/>
      <c r="C47" s="391"/>
      <c r="D47" s="391"/>
      <c r="E47" s="391"/>
      <c r="F47" s="257"/>
      <c r="G47" s="391"/>
      <c r="H47" s="391"/>
      <c r="I47" s="391"/>
      <c r="J47" s="391"/>
      <c r="K47" s="391"/>
      <c r="L47" s="391"/>
      <c r="M47" s="391"/>
      <c r="N47" s="391"/>
    </row>
    <row r="48" spans="2:14">
      <c r="B48" s="391"/>
      <c r="C48" s="391"/>
      <c r="D48" s="391"/>
      <c r="E48" s="391"/>
      <c r="F48" s="257"/>
      <c r="G48" s="391"/>
      <c r="H48" s="391"/>
      <c r="I48" s="391"/>
      <c r="J48" s="391"/>
      <c r="K48" s="391"/>
      <c r="L48" s="391"/>
      <c r="M48" s="391"/>
      <c r="N48" s="391"/>
    </row>
    <row r="49" spans="2:14">
      <c r="B49" s="391"/>
      <c r="C49" s="391"/>
      <c r="D49" s="391"/>
      <c r="E49" s="391"/>
      <c r="F49" s="257"/>
      <c r="G49" s="391"/>
      <c r="H49" s="391"/>
      <c r="I49" s="391"/>
      <c r="J49" s="391"/>
      <c r="K49" s="391"/>
      <c r="L49" s="391"/>
      <c r="M49" s="391"/>
      <c r="N49" s="391"/>
    </row>
    <row r="50" spans="2:14">
      <c r="B50" s="391"/>
      <c r="C50" s="391"/>
      <c r="D50" s="391"/>
      <c r="E50" s="391"/>
      <c r="F50" s="257"/>
      <c r="G50" s="391"/>
      <c r="H50" s="391"/>
      <c r="I50" s="391"/>
      <c r="J50" s="391"/>
      <c r="K50" s="391"/>
      <c r="L50" s="391"/>
      <c r="M50" s="391"/>
      <c r="N50" s="391"/>
    </row>
    <row r="51" spans="2:14">
      <c r="B51" s="391"/>
      <c r="C51" s="391"/>
      <c r="D51" s="391"/>
      <c r="E51" s="391"/>
      <c r="F51" s="257"/>
      <c r="G51" s="391"/>
      <c r="H51" s="391"/>
      <c r="I51" s="391"/>
      <c r="J51" s="391"/>
      <c r="K51" s="391"/>
      <c r="L51" s="391"/>
      <c r="M51" s="391"/>
      <c r="N51" s="391"/>
    </row>
    <row r="52" spans="2:14">
      <c r="B52" s="391"/>
      <c r="C52" s="391"/>
      <c r="D52" s="391"/>
      <c r="E52" s="391"/>
      <c r="F52" s="257"/>
      <c r="G52" s="391"/>
      <c r="H52" s="391"/>
      <c r="I52" s="391"/>
      <c r="J52" s="391"/>
      <c r="K52" s="391"/>
      <c r="L52" s="391"/>
      <c r="M52" s="391"/>
      <c r="N52" s="391"/>
    </row>
    <row r="53" spans="2:14">
      <c r="B53" s="391"/>
      <c r="C53" s="391"/>
      <c r="D53" s="391"/>
      <c r="E53" s="391"/>
      <c r="F53" s="257"/>
      <c r="G53" s="391"/>
      <c r="H53" s="391"/>
      <c r="I53" s="391"/>
      <c r="J53" s="391"/>
      <c r="K53" s="391"/>
      <c r="L53" s="391"/>
      <c r="M53" s="391"/>
      <c r="N53" s="391"/>
    </row>
    <row r="54" spans="2:14">
      <c r="B54" s="391"/>
      <c r="C54" s="391"/>
      <c r="D54" s="391"/>
      <c r="E54" s="391"/>
      <c r="F54" s="257"/>
      <c r="G54" s="391"/>
      <c r="H54" s="391"/>
      <c r="I54" s="391"/>
      <c r="J54" s="391"/>
      <c r="K54" s="391"/>
      <c r="L54" s="391"/>
      <c r="M54" s="391"/>
      <c r="N54" s="391"/>
    </row>
    <row r="55" spans="2:14">
      <c r="B55" s="391"/>
      <c r="C55" s="391"/>
      <c r="D55" s="391"/>
      <c r="E55" s="391"/>
      <c r="F55" s="257"/>
      <c r="G55" s="391"/>
      <c r="H55" s="391"/>
      <c r="I55" s="391"/>
      <c r="J55" s="391"/>
      <c r="K55" s="391"/>
      <c r="L55" s="391"/>
      <c r="M55" s="391"/>
      <c r="N55" s="391"/>
    </row>
    <row r="56" spans="2:14">
      <c r="B56" s="391"/>
      <c r="C56" s="391"/>
      <c r="D56" s="391"/>
      <c r="E56" s="391"/>
      <c r="F56" s="257"/>
      <c r="G56" s="391"/>
      <c r="H56" s="391"/>
      <c r="I56" s="391"/>
      <c r="J56" s="391"/>
      <c r="K56" s="391"/>
      <c r="L56" s="391"/>
      <c r="M56" s="391"/>
      <c r="N56" s="391"/>
    </row>
    <row r="57" spans="2:14">
      <c r="B57" s="391"/>
      <c r="C57" s="391"/>
      <c r="D57" s="391"/>
      <c r="E57" s="391"/>
      <c r="F57" s="257"/>
      <c r="G57" s="391"/>
      <c r="H57" s="391"/>
      <c r="I57" s="391"/>
      <c r="J57" s="391"/>
      <c r="K57" s="391"/>
      <c r="L57" s="391"/>
      <c r="M57" s="391"/>
      <c r="N57" s="391"/>
    </row>
    <row r="58" spans="2:14">
      <c r="B58" s="391"/>
      <c r="C58" s="391"/>
      <c r="D58" s="391"/>
      <c r="E58" s="391"/>
      <c r="F58" s="257"/>
      <c r="G58" s="391"/>
      <c r="H58" s="391"/>
      <c r="I58" s="391"/>
      <c r="J58" s="391"/>
      <c r="K58" s="391"/>
      <c r="L58" s="391"/>
      <c r="M58" s="391"/>
      <c r="N58" s="391"/>
    </row>
    <row r="59" spans="2:14">
      <c r="B59" s="391"/>
      <c r="C59" s="391"/>
      <c r="D59" s="391"/>
      <c r="E59" s="391"/>
      <c r="F59" s="257"/>
      <c r="G59" s="391"/>
      <c r="H59" s="391"/>
      <c r="I59" s="391"/>
      <c r="J59" s="391"/>
      <c r="K59" s="391"/>
      <c r="L59" s="391"/>
      <c r="M59" s="391"/>
      <c r="N59" s="391"/>
    </row>
    <row r="60" spans="2:14">
      <c r="B60" s="391"/>
      <c r="C60" s="391"/>
      <c r="D60" s="391"/>
      <c r="E60" s="391"/>
      <c r="F60" s="257"/>
      <c r="G60" s="391"/>
      <c r="H60" s="391"/>
      <c r="I60" s="391"/>
      <c r="J60" s="391"/>
      <c r="K60" s="391"/>
      <c r="L60" s="391"/>
      <c r="M60" s="391"/>
      <c r="N60" s="391"/>
    </row>
    <row r="61" spans="2:14">
      <c r="B61" s="391"/>
      <c r="C61" s="391"/>
      <c r="D61" s="391"/>
      <c r="E61" s="391"/>
      <c r="F61" s="257"/>
      <c r="G61" s="391"/>
      <c r="H61" s="391"/>
      <c r="I61" s="391"/>
      <c r="J61" s="391"/>
      <c r="K61" s="391"/>
      <c r="L61" s="391"/>
      <c r="M61" s="391"/>
      <c r="N61" s="391"/>
    </row>
    <row r="62" spans="2:14">
      <c r="B62" s="391"/>
      <c r="C62" s="391"/>
      <c r="D62" s="391"/>
      <c r="E62" s="391"/>
      <c r="F62" s="257"/>
      <c r="G62" s="391"/>
      <c r="H62" s="391"/>
      <c r="I62" s="391"/>
      <c r="J62" s="391"/>
      <c r="K62" s="391"/>
      <c r="L62" s="391"/>
      <c r="M62" s="391"/>
      <c r="N62" s="391"/>
    </row>
    <row r="63" spans="2:14">
      <c r="B63" s="391"/>
      <c r="C63" s="391"/>
      <c r="D63" s="391"/>
      <c r="E63" s="391"/>
      <c r="F63" s="257"/>
      <c r="G63" s="391"/>
      <c r="H63" s="391"/>
      <c r="I63" s="391"/>
      <c r="J63" s="391"/>
      <c r="K63" s="391"/>
      <c r="L63" s="391"/>
      <c r="M63" s="391"/>
      <c r="N63" s="391"/>
    </row>
    <row r="64" spans="2:14">
      <c r="B64" s="391"/>
      <c r="C64" s="391"/>
      <c r="D64" s="391"/>
      <c r="E64" s="391"/>
      <c r="F64" s="257"/>
      <c r="G64" s="391"/>
      <c r="H64" s="391"/>
      <c r="I64" s="391"/>
      <c r="J64" s="391"/>
      <c r="K64" s="391"/>
      <c r="L64" s="391"/>
      <c r="M64" s="391"/>
      <c r="N64" s="391"/>
    </row>
    <row r="65" spans="2:14">
      <c r="B65" s="391"/>
      <c r="C65" s="391"/>
      <c r="D65" s="391"/>
      <c r="E65" s="391"/>
      <c r="F65" s="257"/>
      <c r="G65" s="391"/>
      <c r="H65" s="391"/>
      <c r="I65" s="391"/>
      <c r="J65" s="391"/>
      <c r="K65" s="391"/>
      <c r="L65" s="391"/>
      <c r="M65" s="391"/>
      <c r="N65" s="391"/>
    </row>
    <row r="66" spans="2:14">
      <c r="B66" s="391"/>
      <c r="C66" s="391"/>
      <c r="D66" s="391"/>
      <c r="E66" s="391"/>
      <c r="F66" s="257"/>
      <c r="G66" s="391"/>
      <c r="H66" s="391"/>
      <c r="I66" s="391"/>
      <c r="J66" s="391"/>
      <c r="K66" s="391"/>
      <c r="L66" s="391"/>
      <c r="M66" s="391"/>
      <c r="N66" s="391"/>
    </row>
    <row r="67" spans="2:14">
      <c r="B67" s="391"/>
      <c r="C67" s="391"/>
      <c r="D67" s="391"/>
      <c r="E67" s="391"/>
      <c r="F67" s="257"/>
      <c r="G67" s="391"/>
      <c r="H67" s="391"/>
      <c r="I67" s="391"/>
      <c r="J67" s="391"/>
      <c r="K67" s="391"/>
      <c r="L67" s="391"/>
      <c r="M67" s="391"/>
      <c r="N67" s="391"/>
    </row>
    <row r="68" spans="2:14">
      <c r="B68" s="391"/>
      <c r="C68" s="391"/>
      <c r="D68" s="391"/>
      <c r="E68" s="391"/>
      <c r="F68" s="257"/>
      <c r="G68" s="391"/>
      <c r="H68" s="391"/>
      <c r="I68" s="391"/>
      <c r="J68" s="391"/>
      <c r="K68" s="391"/>
      <c r="L68" s="391"/>
      <c r="M68" s="391"/>
      <c r="N68" s="391"/>
    </row>
  </sheetData>
  <mergeCells count="7">
    <mergeCell ref="B21:M21"/>
    <mergeCell ref="G4:H4"/>
    <mergeCell ref="J4:M4"/>
    <mergeCell ref="B17:M17"/>
    <mergeCell ref="B18:L18"/>
    <mergeCell ref="B19:M19"/>
    <mergeCell ref="B20:M20"/>
  </mergeCells>
  <dataValidations count="1">
    <dataValidation type="list" allowBlank="1" showInputMessage="1" showErrorMessage="1" sqref="I5:I14" xr:uid="{DDC2F7A6-55B2-48D3-AD25-E6E1470F4F0D}">
      <formula1>ia_in_considerare_incertitudinea_de_masurare__WIM</formula1>
    </dataValidation>
  </dataValidations>
  <hyperlinks>
    <hyperlink ref="B2" location="Cuprins!A1" display="Cuprins!A1" xr:uid="{07536698-DD21-4E0E-99B4-509B3589E386}"/>
  </hyperlinks>
  <pageMargins left="0.25" right="0.25" top="0.75" bottom="0.90625000000000011" header="0.30000000000000004" footer="0.30000000000000004"/>
  <pageSetup paperSize="9" scale="75" fitToWidth="0" fitToHeight="0" orientation="landscape" r:id="rId1"/>
  <headerFooter>
    <oddHeader>&amp;L&amp;"-,Bold"Chimie si radioactivitate&amp;C&amp;"-,Bold"Matricea de corespondență a regulilor de decizie aplicate 
pentru încercările efectate de către IISPV</oddHeader>
    <oddFooter>&amp;L&amp;8Rez. = Rezultat analiza
"&lt;" = mai mic
"&gt;" = mai mare
"≥" = mai mare s-au egal
"≤" = mai mic sau egal&amp;CCod F4-PG13                                                     Ed I Rev 01 / Data 08.03.2021   &amp;RPag.&amp;P din &amp;N</oddFooter>
  </headerFooter>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AAA0C3-CB9B-4618-897D-6B3540BADEAE}">
  <dimension ref="A1:N59"/>
  <sheetViews>
    <sheetView view="pageLayout" zoomScaleNormal="100" workbookViewId="0">
      <selection activeCell="B2" sqref="B2"/>
    </sheetView>
  </sheetViews>
  <sheetFormatPr defaultRowHeight="15"/>
  <cols>
    <col min="1" max="1" width="24" style="26" customWidth="1"/>
    <col min="2" max="2" width="17.140625" style="26" customWidth="1"/>
    <col min="3" max="3" width="18.140625" style="26" customWidth="1"/>
    <col min="4" max="4" width="22.140625" style="26" customWidth="1"/>
    <col min="5" max="5" width="11.42578125" style="26" customWidth="1"/>
    <col min="6" max="6" width="3.7109375" style="253" customWidth="1"/>
    <col min="7" max="7" width="10.140625" style="26" customWidth="1"/>
    <col min="8" max="8" width="2.85546875" style="26" customWidth="1"/>
    <col min="9" max="9" width="12" style="26" customWidth="1"/>
    <col min="10" max="10" width="11.140625" style="26" customWidth="1"/>
    <col min="11" max="11" width="9.42578125" style="26" customWidth="1"/>
    <col min="12" max="12" width="10.7109375" style="26" customWidth="1"/>
    <col min="13" max="13" width="14.42578125" style="26" customWidth="1"/>
    <col min="14" max="14" width="9.7109375" style="26" customWidth="1"/>
    <col min="15" max="15" width="25.5703125" style="26" customWidth="1"/>
    <col min="16" max="16" width="14.7109375" style="26" customWidth="1"/>
    <col min="17" max="17" width="9.140625" style="26" customWidth="1"/>
    <col min="18" max="16384" width="9.140625" style="26"/>
  </cols>
  <sheetData>
    <row r="1" spans="1:14">
      <c r="A1" s="26" t="s">
        <v>978</v>
      </c>
      <c r="I1" s="27" t="s">
        <v>109</v>
      </c>
      <c r="J1" s="28"/>
      <c r="K1" s="28" t="s">
        <v>110</v>
      </c>
      <c r="L1" s="28" t="s">
        <v>860</v>
      </c>
    </row>
    <row r="2" spans="1:14" ht="15.75" thickBot="1">
      <c r="A2" s="26" t="s">
        <v>112</v>
      </c>
      <c r="B2" s="29" t="s">
        <v>113</v>
      </c>
      <c r="I2" s="30" t="s">
        <v>114</v>
      </c>
      <c r="J2" s="31"/>
      <c r="K2" s="32" t="s">
        <v>115</v>
      </c>
      <c r="L2" s="30"/>
    </row>
    <row r="3" spans="1:14" ht="28.5" customHeight="1" thickBot="1">
      <c r="A3" s="33" t="s">
        <v>116</v>
      </c>
      <c r="B3" s="34"/>
      <c r="C3" s="35" t="s">
        <v>117</v>
      </c>
      <c r="D3" s="35"/>
      <c r="E3" s="36"/>
      <c r="F3" s="254"/>
      <c r="G3" s="38"/>
      <c r="H3" s="39"/>
      <c r="I3" s="40" t="s">
        <v>118</v>
      </c>
      <c r="J3" s="39"/>
      <c r="K3" s="39"/>
      <c r="L3" s="39"/>
      <c r="M3" s="39"/>
      <c r="N3" s="41"/>
    </row>
    <row r="4" spans="1:14" ht="63.75" customHeight="1" thickBot="1">
      <c r="A4" s="396" t="s">
        <v>2</v>
      </c>
      <c r="B4" s="396" t="s">
        <v>119</v>
      </c>
      <c r="C4" s="42" t="s">
        <v>120</v>
      </c>
      <c r="D4" s="43" t="s">
        <v>121</v>
      </c>
      <c r="E4" s="43" t="s">
        <v>122</v>
      </c>
      <c r="F4" s="255" t="s">
        <v>123</v>
      </c>
      <c r="G4" s="402" t="s">
        <v>124</v>
      </c>
      <c r="H4" s="402"/>
      <c r="I4" s="396" t="s">
        <v>125</v>
      </c>
      <c r="J4" s="403" t="s">
        <v>126</v>
      </c>
      <c r="K4" s="403"/>
      <c r="L4" s="403"/>
      <c r="M4" s="403"/>
      <c r="N4" s="45" t="s">
        <v>127</v>
      </c>
    </row>
    <row r="5" spans="1:14" ht="66" customHeight="1" thickBot="1">
      <c r="A5" s="23" t="s">
        <v>979</v>
      </c>
      <c r="B5" s="22" t="s">
        <v>980</v>
      </c>
      <c r="C5" s="47" t="s">
        <v>139</v>
      </c>
      <c r="D5" s="48" t="s">
        <v>980</v>
      </c>
      <c r="E5" s="58" t="s">
        <v>141</v>
      </c>
      <c r="F5" s="50" t="s">
        <v>141</v>
      </c>
      <c r="G5" s="14" t="s">
        <v>141</v>
      </c>
      <c r="H5" s="45" t="s">
        <v>133</v>
      </c>
      <c r="I5" s="45" t="s">
        <v>142</v>
      </c>
      <c r="J5" s="45" t="s">
        <v>142</v>
      </c>
      <c r="K5" s="45" t="s">
        <v>142</v>
      </c>
      <c r="L5" s="45" t="s">
        <v>142</v>
      </c>
      <c r="M5" s="45" t="str">
        <f>IF(C5="Nu exista","Neaplicabil ptr. ca nu exista limita de specificatie","x")</f>
        <v>Neaplicabil ptr. ca nu exista limita de specificatie</v>
      </c>
      <c r="N5" s="114"/>
    </row>
    <row r="6" spans="1:14" ht="15.75" thickBot="1">
      <c r="A6" s="391"/>
      <c r="B6" s="391"/>
      <c r="C6" s="391"/>
      <c r="D6" s="391"/>
      <c r="E6" s="391"/>
      <c r="F6" s="257"/>
      <c r="G6" s="391"/>
      <c r="H6" s="391"/>
      <c r="I6" s="391"/>
      <c r="J6" s="391"/>
      <c r="K6" s="391"/>
      <c r="L6" s="391"/>
      <c r="M6" s="391"/>
      <c r="N6" s="391"/>
    </row>
    <row r="7" spans="1:14" ht="15.75" thickBot="1">
      <c r="A7" s="14" t="s">
        <v>144</v>
      </c>
      <c r="F7" s="26"/>
    </row>
    <row r="8" spans="1:14" ht="15.75" customHeight="1" thickBot="1">
      <c r="A8" s="56" t="s">
        <v>145</v>
      </c>
      <c r="B8" s="404" t="s">
        <v>146</v>
      </c>
      <c r="C8" s="404"/>
      <c r="D8" s="404"/>
      <c r="E8" s="404"/>
      <c r="F8" s="404"/>
      <c r="G8" s="404"/>
      <c r="H8" s="404"/>
      <c r="I8" s="404"/>
      <c r="J8" s="404"/>
      <c r="K8" s="404"/>
      <c r="L8" s="404"/>
      <c r="M8" s="404"/>
    </row>
    <row r="9" spans="1:14" ht="15.75" thickBot="1">
      <c r="A9" s="56" t="s">
        <v>147</v>
      </c>
      <c r="B9" s="427" t="s">
        <v>845</v>
      </c>
      <c r="C9" s="427"/>
      <c r="D9" s="427"/>
      <c r="E9" s="427"/>
      <c r="F9" s="427"/>
      <c r="G9" s="427"/>
      <c r="H9" s="427"/>
      <c r="I9" s="427"/>
      <c r="J9" s="427"/>
      <c r="K9" s="427"/>
      <c r="L9" s="427"/>
      <c r="M9" s="398"/>
    </row>
    <row r="10" spans="1:14" ht="15.75" thickBot="1">
      <c r="A10" s="14"/>
      <c r="B10" s="401"/>
      <c r="C10" s="401"/>
      <c r="D10" s="401"/>
      <c r="E10" s="401"/>
      <c r="F10" s="401"/>
      <c r="G10" s="401"/>
      <c r="H10" s="401"/>
      <c r="I10" s="401"/>
      <c r="J10" s="401"/>
      <c r="K10" s="401"/>
      <c r="L10" s="401"/>
      <c r="M10" s="401"/>
    </row>
    <row r="11" spans="1:14" ht="15.75" thickBot="1">
      <c r="A11" s="14"/>
      <c r="B11" s="401"/>
      <c r="C11" s="401"/>
      <c r="D11" s="401"/>
      <c r="E11" s="401"/>
      <c r="F11" s="401"/>
      <c r="G11" s="401"/>
      <c r="H11" s="401"/>
      <c r="I11" s="401"/>
      <c r="J11" s="401"/>
      <c r="K11" s="401"/>
      <c r="L11" s="401"/>
      <c r="M11" s="401"/>
    </row>
    <row r="12" spans="1:14" ht="15.75" thickBot="1">
      <c r="A12" s="14"/>
      <c r="B12" s="401"/>
      <c r="C12" s="401"/>
      <c r="D12" s="401"/>
      <c r="E12" s="401"/>
      <c r="F12" s="401"/>
      <c r="G12" s="401"/>
      <c r="H12" s="401"/>
      <c r="I12" s="401"/>
      <c r="J12" s="401"/>
      <c r="K12" s="401"/>
      <c r="L12" s="401"/>
      <c r="M12" s="401"/>
    </row>
    <row r="13" spans="1:14">
      <c r="A13" s="391"/>
      <c r="B13" s="391"/>
      <c r="C13" s="391"/>
      <c r="D13" s="391"/>
      <c r="E13" s="391"/>
      <c r="F13" s="257"/>
      <c r="G13" s="391"/>
      <c r="H13" s="391"/>
      <c r="I13" s="391"/>
      <c r="J13" s="391"/>
      <c r="K13" s="391"/>
      <c r="L13" s="391"/>
      <c r="M13" s="391"/>
      <c r="N13" s="391"/>
    </row>
    <row r="14" spans="1:14">
      <c r="A14" s="391"/>
      <c r="B14" s="391"/>
      <c r="C14" s="391"/>
      <c r="D14" s="391"/>
      <c r="E14" s="391"/>
      <c r="F14" s="257"/>
      <c r="G14" s="391"/>
      <c r="H14" s="391"/>
      <c r="I14" s="391"/>
      <c r="J14" s="391"/>
      <c r="K14" s="391"/>
      <c r="L14" s="391"/>
      <c r="M14" s="391"/>
      <c r="N14" s="391"/>
    </row>
    <row r="15" spans="1:14">
      <c r="A15" s="391"/>
      <c r="B15" s="391"/>
      <c r="C15" s="391"/>
      <c r="D15" s="391"/>
      <c r="E15" s="391"/>
      <c r="F15" s="257"/>
      <c r="G15" s="391"/>
      <c r="H15" s="391"/>
      <c r="I15" s="391"/>
      <c r="J15" s="391"/>
      <c r="K15" s="391"/>
      <c r="L15" s="391"/>
      <c r="M15" s="391"/>
      <c r="N15" s="391"/>
    </row>
    <row r="16" spans="1:14">
      <c r="A16" s="391"/>
      <c r="B16" s="391"/>
      <c r="C16" s="391"/>
      <c r="D16" s="391"/>
      <c r="E16" s="391"/>
      <c r="F16" s="257"/>
      <c r="G16" s="391"/>
      <c r="H16" s="391"/>
      <c r="I16" s="391"/>
      <c r="J16" s="391"/>
      <c r="K16" s="391"/>
      <c r="L16" s="391"/>
      <c r="M16" s="391"/>
      <c r="N16" s="391"/>
    </row>
    <row r="17" spans="2:14">
      <c r="B17" s="391"/>
      <c r="C17" s="391"/>
      <c r="D17" s="391"/>
      <c r="E17" s="391"/>
      <c r="F17" s="257"/>
      <c r="G17" s="391"/>
      <c r="H17" s="391"/>
      <c r="I17" s="391"/>
      <c r="J17" s="391"/>
      <c r="K17" s="391"/>
      <c r="L17" s="391"/>
      <c r="M17" s="391"/>
      <c r="N17" s="391"/>
    </row>
    <row r="18" spans="2:14">
      <c r="B18" s="391"/>
      <c r="C18" s="391"/>
      <c r="D18" s="391"/>
      <c r="E18" s="391"/>
      <c r="F18" s="257"/>
      <c r="G18" s="391"/>
      <c r="H18" s="391"/>
      <c r="I18" s="391"/>
      <c r="J18" s="391"/>
      <c r="K18" s="391"/>
      <c r="L18" s="391"/>
      <c r="M18" s="391"/>
      <c r="N18" s="391"/>
    </row>
    <row r="19" spans="2:14">
      <c r="B19" s="391"/>
      <c r="C19" s="391"/>
      <c r="D19" s="391"/>
      <c r="E19" s="391"/>
      <c r="F19" s="257"/>
      <c r="G19" s="391"/>
      <c r="H19" s="391"/>
      <c r="I19" s="391"/>
      <c r="J19" s="391"/>
      <c r="K19" s="391"/>
      <c r="L19" s="391"/>
      <c r="M19" s="391"/>
      <c r="N19" s="391"/>
    </row>
    <row r="20" spans="2:14">
      <c r="B20" s="391"/>
      <c r="C20" s="391"/>
      <c r="D20" s="391"/>
      <c r="E20" s="391"/>
      <c r="F20" s="257"/>
      <c r="G20" s="391"/>
      <c r="H20" s="391"/>
      <c r="I20" s="391"/>
      <c r="J20" s="391"/>
      <c r="K20" s="391"/>
      <c r="L20" s="391"/>
      <c r="M20" s="391"/>
      <c r="N20" s="391"/>
    </row>
    <row r="21" spans="2:14">
      <c r="B21" s="391"/>
      <c r="C21" s="391"/>
      <c r="D21" s="391"/>
      <c r="E21" s="391"/>
      <c r="F21" s="257"/>
      <c r="G21" s="391"/>
      <c r="H21" s="391"/>
      <c r="I21" s="391"/>
      <c r="J21" s="391"/>
      <c r="K21" s="391"/>
      <c r="L21" s="391"/>
      <c r="M21" s="391"/>
      <c r="N21" s="391"/>
    </row>
    <row r="22" spans="2:14">
      <c r="B22" s="391"/>
      <c r="C22" s="391"/>
      <c r="D22" s="391"/>
      <c r="E22" s="391"/>
      <c r="F22" s="257"/>
      <c r="G22" s="391"/>
      <c r="H22" s="391"/>
      <c r="I22" s="391"/>
      <c r="J22" s="391"/>
      <c r="K22" s="391"/>
      <c r="L22" s="391"/>
      <c r="M22" s="391"/>
      <c r="N22" s="391"/>
    </row>
    <row r="23" spans="2:14">
      <c r="B23" s="391"/>
      <c r="C23" s="391"/>
      <c r="D23" s="391"/>
      <c r="E23" s="391"/>
      <c r="F23" s="257"/>
      <c r="G23" s="391"/>
      <c r="H23" s="391"/>
      <c r="I23" s="391"/>
      <c r="J23" s="391"/>
      <c r="K23" s="391"/>
      <c r="L23" s="391"/>
      <c r="M23" s="391"/>
      <c r="N23" s="391"/>
    </row>
    <row r="24" spans="2:14">
      <c r="B24" s="391"/>
      <c r="C24" s="391"/>
      <c r="D24" s="391"/>
      <c r="E24" s="391"/>
      <c r="F24" s="257"/>
      <c r="G24" s="391"/>
      <c r="H24" s="391"/>
      <c r="I24" s="391"/>
      <c r="J24" s="391"/>
      <c r="K24" s="391"/>
      <c r="L24" s="391"/>
      <c r="M24" s="391"/>
      <c r="N24" s="391"/>
    </row>
    <row r="25" spans="2:14">
      <c r="B25" s="391"/>
      <c r="C25" s="391"/>
      <c r="D25" s="391"/>
      <c r="E25" s="391"/>
      <c r="F25" s="257"/>
      <c r="G25" s="391"/>
      <c r="H25" s="391"/>
      <c r="I25" s="391"/>
      <c r="J25" s="391"/>
      <c r="K25" s="391"/>
      <c r="L25" s="391"/>
      <c r="M25" s="391"/>
      <c r="N25" s="391"/>
    </row>
    <row r="26" spans="2:14">
      <c r="B26" s="391"/>
      <c r="C26" s="391"/>
      <c r="D26" s="391"/>
      <c r="E26" s="391"/>
      <c r="F26" s="257"/>
      <c r="G26" s="391"/>
      <c r="H26" s="391"/>
      <c r="I26" s="391"/>
      <c r="J26" s="391"/>
      <c r="K26" s="391"/>
      <c r="L26" s="391"/>
      <c r="M26" s="391"/>
      <c r="N26" s="391"/>
    </row>
    <row r="27" spans="2:14">
      <c r="B27" s="391"/>
      <c r="C27" s="391"/>
      <c r="D27" s="391"/>
      <c r="E27" s="391"/>
      <c r="F27" s="257"/>
      <c r="G27" s="391"/>
      <c r="H27" s="391"/>
      <c r="I27" s="391"/>
      <c r="J27" s="391"/>
      <c r="K27" s="391"/>
      <c r="L27" s="391"/>
      <c r="M27" s="391"/>
      <c r="N27" s="391"/>
    </row>
    <row r="28" spans="2:14">
      <c r="B28" s="391"/>
      <c r="C28" s="391"/>
      <c r="D28" s="391"/>
      <c r="E28" s="391"/>
      <c r="F28" s="257"/>
      <c r="G28" s="391"/>
      <c r="H28" s="391"/>
      <c r="I28" s="391"/>
      <c r="J28" s="391"/>
      <c r="K28" s="391"/>
      <c r="L28" s="391"/>
      <c r="M28" s="391"/>
      <c r="N28" s="391"/>
    </row>
    <row r="29" spans="2:14">
      <c r="B29" s="391"/>
      <c r="C29" s="391"/>
      <c r="D29" s="391"/>
      <c r="E29" s="391"/>
      <c r="F29" s="257"/>
      <c r="G29" s="391"/>
      <c r="H29" s="391"/>
      <c r="I29" s="391"/>
      <c r="J29" s="391"/>
      <c r="K29" s="391"/>
      <c r="L29" s="391"/>
      <c r="M29" s="391"/>
      <c r="N29" s="391"/>
    </row>
    <row r="30" spans="2:14">
      <c r="B30" s="391"/>
      <c r="C30" s="391"/>
      <c r="D30" s="391"/>
      <c r="E30" s="391"/>
      <c r="F30" s="257"/>
      <c r="G30" s="391"/>
      <c r="H30" s="391"/>
      <c r="I30" s="391"/>
      <c r="J30" s="391"/>
      <c r="K30" s="391"/>
      <c r="L30" s="391"/>
      <c r="M30" s="391"/>
      <c r="N30" s="391"/>
    </row>
    <row r="31" spans="2:14">
      <c r="B31" s="391"/>
      <c r="C31" s="391"/>
      <c r="D31" s="391"/>
      <c r="E31" s="391"/>
      <c r="F31" s="257"/>
      <c r="G31" s="391"/>
      <c r="H31" s="391"/>
      <c r="I31" s="391"/>
      <c r="J31" s="391"/>
      <c r="K31" s="391"/>
      <c r="L31" s="391"/>
      <c r="M31" s="391"/>
      <c r="N31" s="391"/>
    </row>
    <row r="32" spans="2:14">
      <c r="B32" s="391"/>
      <c r="C32" s="391"/>
      <c r="D32" s="391"/>
      <c r="E32" s="391"/>
      <c r="F32" s="257"/>
      <c r="G32" s="391"/>
      <c r="H32" s="391"/>
      <c r="I32" s="391"/>
      <c r="J32" s="391"/>
      <c r="K32" s="391"/>
      <c r="L32" s="391"/>
      <c r="M32" s="391"/>
      <c r="N32" s="391"/>
    </row>
    <row r="33" spans="2:14">
      <c r="B33" s="391"/>
      <c r="C33" s="391"/>
      <c r="D33" s="391"/>
      <c r="E33" s="391"/>
      <c r="F33" s="257"/>
      <c r="G33" s="391"/>
      <c r="H33" s="391"/>
      <c r="I33" s="391"/>
      <c r="J33" s="391"/>
      <c r="K33" s="391"/>
      <c r="L33" s="391"/>
      <c r="M33" s="391"/>
      <c r="N33" s="391"/>
    </row>
    <row r="34" spans="2:14">
      <c r="B34" s="391"/>
      <c r="C34" s="391"/>
      <c r="D34" s="391"/>
      <c r="E34" s="391"/>
      <c r="F34" s="257"/>
      <c r="G34" s="391"/>
      <c r="H34" s="391"/>
      <c r="I34" s="391"/>
      <c r="J34" s="391"/>
      <c r="K34" s="391"/>
      <c r="L34" s="391"/>
      <c r="M34" s="391"/>
      <c r="N34" s="391"/>
    </row>
    <row r="35" spans="2:14">
      <c r="B35" s="391"/>
      <c r="C35" s="391"/>
      <c r="D35" s="391"/>
      <c r="E35" s="391"/>
      <c r="F35" s="257"/>
      <c r="G35" s="391"/>
      <c r="H35" s="391"/>
      <c r="I35" s="391"/>
      <c r="J35" s="391"/>
      <c r="K35" s="391"/>
      <c r="L35" s="391"/>
      <c r="M35" s="391"/>
      <c r="N35" s="391"/>
    </row>
    <row r="36" spans="2:14">
      <c r="B36" s="391"/>
      <c r="C36" s="391"/>
      <c r="D36" s="391"/>
      <c r="E36" s="391"/>
      <c r="F36" s="257"/>
      <c r="G36" s="391"/>
      <c r="H36" s="391"/>
      <c r="I36" s="391"/>
      <c r="J36" s="391"/>
      <c r="K36" s="391"/>
      <c r="L36" s="391"/>
      <c r="M36" s="391"/>
      <c r="N36" s="391"/>
    </row>
    <row r="37" spans="2:14">
      <c r="B37" s="391"/>
      <c r="C37" s="391"/>
      <c r="D37" s="391"/>
      <c r="E37" s="391"/>
      <c r="F37" s="257"/>
      <c r="G37" s="391"/>
      <c r="H37" s="391"/>
      <c r="I37" s="391"/>
      <c r="J37" s="391"/>
      <c r="K37" s="391"/>
      <c r="L37" s="391"/>
      <c r="M37" s="391"/>
      <c r="N37" s="391"/>
    </row>
    <row r="38" spans="2:14">
      <c r="B38" s="391"/>
      <c r="C38" s="391"/>
      <c r="D38" s="391"/>
      <c r="E38" s="391"/>
      <c r="F38" s="257"/>
      <c r="G38" s="391"/>
      <c r="H38" s="391"/>
      <c r="I38" s="391"/>
      <c r="J38" s="391"/>
      <c r="K38" s="391"/>
      <c r="L38" s="391"/>
      <c r="M38" s="391"/>
      <c r="N38" s="391"/>
    </row>
    <row r="39" spans="2:14">
      <c r="B39" s="391"/>
      <c r="C39" s="391"/>
      <c r="D39" s="391"/>
      <c r="E39" s="391"/>
      <c r="F39" s="257"/>
      <c r="G39" s="391"/>
      <c r="H39" s="391"/>
      <c r="I39" s="391"/>
      <c r="J39" s="391"/>
      <c r="K39" s="391"/>
      <c r="L39" s="391"/>
      <c r="M39" s="391"/>
      <c r="N39" s="391"/>
    </row>
    <row r="40" spans="2:14">
      <c r="B40" s="391"/>
      <c r="C40" s="391"/>
      <c r="D40" s="391"/>
      <c r="E40" s="391"/>
      <c r="F40" s="257"/>
      <c r="G40" s="391"/>
      <c r="H40" s="391"/>
      <c r="I40" s="391"/>
      <c r="J40" s="391"/>
      <c r="K40" s="391"/>
      <c r="L40" s="391"/>
      <c r="M40" s="391"/>
      <c r="N40" s="391"/>
    </row>
    <row r="41" spans="2:14">
      <c r="B41" s="391"/>
      <c r="C41" s="391"/>
      <c r="D41" s="391"/>
      <c r="E41" s="391"/>
      <c r="F41" s="257"/>
      <c r="G41" s="391"/>
      <c r="H41" s="391"/>
      <c r="I41" s="391"/>
      <c r="J41" s="391"/>
      <c r="K41" s="391"/>
      <c r="L41" s="391"/>
      <c r="M41" s="391"/>
      <c r="N41" s="391"/>
    </row>
    <row r="42" spans="2:14">
      <c r="B42" s="391"/>
      <c r="C42" s="391"/>
      <c r="D42" s="391"/>
      <c r="E42" s="391"/>
      <c r="F42" s="257"/>
      <c r="G42" s="391"/>
      <c r="H42" s="391"/>
      <c r="I42" s="391"/>
      <c r="J42" s="391"/>
      <c r="K42" s="391"/>
      <c r="L42" s="391"/>
      <c r="M42" s="391"/>
      <c r="N42" s="391"/>
    </row>
    <row r="43" spans="2:14">
      <c r="B43" s="391"/>
      <c r="C43" s="391"/>
      <c r="D43" s="391"/>
      <c r="E43" s="391"/>
      <c r="F43" s="257"/>
      <c r="G43" s="391"/>
      <c r="H43" s="391"/>
      <c r="I43" s="391"/>
      <c r="J43" s="391"/>
      <c r="K43" s="391"/>
      <c r="L43" s="391"/>
      <c r="M43" s="391"/>
      <c r="N43" s="391"/>
    </row>
    <row r="44" spans="2:14">
      <c r="B44" s="391"/>
      <c r="C44" s="391"/>
      <c r="D44" s="391"/>
      <c r="E44" s="391"/>
      <c r="F44" s="257"/>
      <c r="G44" s="391"/>
      <c r="H44" s="391"/>
      <c r="I44" s="391"/>
      <c r="J44" s="391"/>
      <c r="K44" s="391"/>
      <c r="L44" s="391"/>
      <c r="M44" s="391"/>
      <c r="N44" s="391"/>
    </row>
    <row r="45" spans="2:14">
      <c r="B45" s="391"/>
      <c r="C45" s="391"/>
      <c r="D45" s="391"/>
      <c r="E45" s="391"/>
      <c r="F45" s="257"/>
      <c r="G45" s="391"/>
      <c r="H45" s="391"/>
      <c r="I45" s="391"/>
      <c r="J45" s="391"/>
      <c r="K45" s="391"/>
      <c r="L45" s="391"/>
      <c r="M45" s="391"/>
      <c r="N45" s="391"/>
    </row>
    <row r="46" spans="2:14">
      <c r="B46" s="391"/>
      <c r="C46" s="391"/>
      <c r="D46" s="391"/>
      <c r="E46" s="391"/>
      <c r="F46" s="257"/>
      <c r="G46" s="391"/>
      <c r="H46" s="391"/>
      <c r="I46" s="391"/>
      <c r="J46" s="391"/>
      <c r="K46" s="391"/>
      <c r="L46" s="391"/>
      <c r="M46" s="391"/>
      <c r="N46" s="391"/>
    </row>
    <row r="47" spans="2:14">
      <c r="B47" s="391"/>
      <c r="C47" s="391"/>
      <c r="D47" s="391"/>
      <c r="E47" s="391"/>
      <c r="F47" s="257"/>
      <c r="G47" s="391"/>
      <c r="H47" s="391"/>
      <c r="I47" s="391"/>
      <c r="J47" s="391"/>
      <c r="K47" s="391"/>
      <c r="L47" s="391"/>
      <c r="M47" s="391"/>
      <c r="N47" s="391"/>
    </row>
    <row r="48" spans="2:14">
      <c r="B48" s="391"/>
      <c r="C48" s="391"/>
      <c r="D48" s="391"/>
      <c r="E48" s="391"/>
      <c r="F48" s="257"/>
      <c r="G48" s="391"/>
      <c r="H48" s="391"/>
      <c r="I48" s="391"/>
      <c r="J48" s="391"/>
      <c r="K48" s="391"/>
      <c r="L48" s="391"/>
      <c r="M48" s="391"/>
      <c r="N48" s="391"/>
    </row>
    <row r="49" spans="2:14">
      <c r="B49" s="391"/>
      <c r="C49" s="391"/>
      <c r="D49" s="391"/>
      <c r="E49" s="391"/>
      <c r="F49" s="257"/>
      <c r="G49" s="391"/>
      <c r="H49" s="391"/>
      <c r="I49" s="391"/>
      <c r="J49" s="391"/>
      <c r="K49" s="391"/>
      <c r="L49" s="391"/>
      <c r="M49" s="391"/>
      <c r="N49" s="391"/>
    </row>
    <row r="50" spans="2:14">
      <c r="B50" s="391"/>
      <c r="C50" s="391"/>
      <c r="D50" s="391"/>
      <c r="E50" s="391"/>
      <c r="F50" s="257"/>
      <c r="G50" s="391"/>
      <c r="H50" s="391"/>
      <c r="I50" s="391"/>
      <c r="J50" s="391"/>
      <c r="K50" s="391"/>
      <c r="L50" s="391"/>
      <c r="M50" s="391"/>
      <c r="N50" s="391"/>
    </row>
    <row r="51" spans="2:14">
      <c r="B51" s="391"/>
      <c r="C51" s="391"/>
      <c r="D51" s="391"/>
      <c r="E51" s="391"/>
      <c r="F51" s="257"/>
      <c r="G51" s="391"/>
      <c r="H51" s="391"/>
      <c r="I51" s="391"/>
      <c r="J51" s="391"/>
      <c r="K51" s="391"/>
      <c r="L51" s="391"/>
      <c r="M51" s="391"/>
      <c r="N51" s="391"/>
    </row>
    <row r="52" spans="2:14">
      <c r="B52" s="391"/>
      <c r="C52" s="391"/>
      <c r="D52" s="391"/>
      <c r="E52" s="391"/>
      <c r="F52" s="257"/>
      <c r="G52" s="391"/>
      <c r="H52" s="391"/>
      <c r="I52" s="391"/>
      <c r="J52" s="391"/>
      <c r="K52" s="391"/>
      <c r="L52" s="391"/>
      <c r="M52" s="391"/>
      <c r="N52" s="391"/>
    </row>
    <row r="53" spans="2:14">
      <c r="B53" s="391"/>
      <c r="C53" s="391"/>
      <c r="D53" s="391"/>
      <c r="E53" s="391"/>
      <c r="F53" s="257"/>
      <c r="G53" s="391"/>
      <c r="H53" s="391"/>
      <c r="I53" s="391"/>
      <c r="J53" s="391"/>
      <c r="K53" s="391"/>
      <c r="L53" s="391"/>
      <c r="M53" s="391"/>
      <c r="N53" s="391"/>
    </row>
    <row r="54" spans="2:14">
      <c r="B54" s="391"/>
      <c r="C54" s="391"/>
      <c r="D54" s="391"/>
      <c r="E54" s="391"/>
      <c r="F54" s="257"/>
      <c r="G54" s="391"/>
      <c r="H54" s="391"/>
      <c r="I54" s="391"/>
      <c r="J54" s="391"/>
      <c r="K54" s="391"/>
      <c r="L54" s="391"/>
      <c r="M54" s="391"/>
      <c r="N54" s="391"/>
    </row>
    <row r="55" spans="2:14">
      <c r="B55" s="391"/>
      <c r="C55" s="391"/>
      <c r="D55" s="391"/>
      <c r="E55" s="391"/>
      <c r="F55" s="257"/>
      <c r="G55" s="391"/>
      <c r="H55" s="391"/>
      <c r="I55" s="391"/>
      <c r="J55" s="391"/>
      <c r="K55" s="391"/>
      <c r="L55" s="391"/>
      <c r="M55" s="391"/>
      <c r="N55" s="391"/>
    </row>
    <row r="56" spans="2:14">
      <c r="B56" s="391"/>
      <c r="C56" s="391"/>
      <c r="D56" s="391"/>
      <c r="E56" s="391"/>
      <c r="F56" s="257"/>
      <c r="G56" s="391"/>
      <c r="H56" s="391"/>
      <c r="I56" s="391"/>
      <c r="J56" s="391"/>
      <c r="K56" s="391"/>
      <c r="L56" s="391"/>
      <c r="M56" s="391"/>
      <c r="N56" s="391"/>
    </row>
    <row r="57" spans="2:14">
      <c r="B57" s="391"/>
      <c r="C57" s="391"/>
      <c r="D57" s="391"/>
      <c r="E57" s="391"/>
      <c r="F57" s="257"/>
      <c r="G57" s="391"/>
      <c r="H57" s="391"/>
      <c r="I57" s="391"/>
      <c r="J57" s="391"/>
      <c r="K57" s="391"/>
      <c r="L57" s="391"/>
      <c r="M57" s="391"/>
      <c r="N57" s="391"/>
    </row>
    <row r="58" spans="2:14">
      <c r="B58" s="391"/>
      <c r="C58" s="391"/>
      <c r="D58" s="391"/>
      <c r="E58" s="391"/>
      <c r="F58" s="257"/>
      <c r="G58" s="391"/>
      <c r="H58" s="391"/>
      <c r="I58" s="391"/>
      <c r="J58" s="391"/>
      <c r="K58" s="391"/>
      <c r="L58" s="391"/>
      <c r="M58" s="391"/>
      <c r="N58" s="391"/>
    </row>
    <row r="59" spans="2:14">
      <c r="B59" s="391"/>
      <c r="C59" s="391"/>
      <c r="D59" s="391"/>
      <c r="E59" s="391"/>
      <c r="F59" s="257"/>
      <c r="G59" s="391"/>
      <c r="H59" s="391"/>
      <c r="I59" s="391"/>
      <c r="J59" s="391"/>
      <c r="K59" s="391"/>
      <c r="L59" s="391"/>
      <c r="M59" s="391"/>
      <c r="N59" s="391"/>
    </row>
  </sheetData>
  <mergeCells count="7">
    <mergeCell ref="B12:M12"/>
    <mergeCell ref="G4:H4"/>
    <mergeCell ref="J4:M4"/>
    <mergeCell ref="B8:M8"/>
    <mergeCell ref="B9:L9"/>
    <mergeCell ref="B10:M10"/>
    <mergeCell ref="B11:M11"/>
  </mergeCells>
  <dataValidations count="1">
    <dataValidation type="list" allowBlank="1" showInputMessage="1" showErrorMessage="1" sqref="I5" xr:uid="{AF6ED4F9-F6BD-4B75-AB99-A770912BB870}">
      <formula1>ia_in_considerare_incertitudinea_de_masurare__WIM</formula1>
    </dataValidation>
  </dataValidations>
  <hyperlinks>
    <hyperlink ref="B2" location="Cuprins!A1" display="Cuprins!A1" xr:uid="{F9000219-1E56-4EA9-B2BC-753CBF024F69}"/>
  </hyperlinks>
  <pageMargins left="0.25" right="0.25" top="0.75" bottom="0.90625000000000011" header="0.30000000000000004" footer="0.30000000000000004"/>
  <pageSetup paperSize="9" scale="75" fitToWidth="0" fitToHeight="0" orientation="landscape" r:id="rId1"/>
  <headerFooter>
    <oddHeader>&amp;L&amp;"-,Bold"Chimie si radioactivitate&amp;C&amp;"-,Bold"Matricea de corespondență a regulilor de decizie aplicate 
pentru încercările efectate de către IISPV</oddHeader>
    <oddFooter>&amp;L&amp;8Rez. = Rezultat analiza
"&lt;" = mai mic
"&gt;" = mai mare
"≥" = mai mare s-au egal
"≤" = mai mic sau egal&amp;CCod F4-PG13                                                     Ed I Rev 01 / Data 08.03.2021   &amp;RPag.&amp;P din &amp;N</oddFooter>
  </headerFooter>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89A75D-6608-4119-99F2-D00A358E8932}">
  <dimension ref="A1"/>
  <sheetViews>
    <sheetView workbookViewId="0"/>
  </sheetViews>
  <sheetFormatPr defaultRowHeight="15"/>
  <sheetData/>
  <pageMargins left="0.7" right="0.7" top="0.75" bottom="0.75" header="0.3" footer="0.3"/>
  <pageSetup paperSize="9" orientation="portrait"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7786DC-3263-4440-97EF-3E57100C064C}">
  <dimension ref="B1:H9"/>
  <sheetViews>
    <sheetView workbookViewId="0"/>
  </sheetViews>
  <sheetFormatPr defaultRowHeight="15"/>
  <cols>
    <col min="1" max="1" width="9.140625" customWidth="1"/>
    <col min="2" max="2" width="56" customWidth="1"/>
    <col min="3" max="3" width="9.140625" customWidth="1"/>
    <col min="4" max="4" width="33" customWidth="1"/>
    <col min="5" max="5" width="8.5703125" customWidth="1"/>
    <col min="6" max="8" width="9.140625" hidden="1" customWidth="1"/>
    <col min="9" max="9" width="9.140625" customWidth="1"/>
  </cols>
  <sheetData>
    <row r="1" spans="2:2">
      <c r="B1" s="275" t="s">
        <v>981</v>
      </c>
    </row>
    <row r="2" spans="2:2">
      <c r="B2" s="275" t="s">
        <v>982</v>
      </c>
    </row>
    <row r="3" spans="2:2">
      <c r="B3" s="275" t="s">
        <v>983</v>
      </c>
    </row>
    <row r="4" spans="2:2">
      <c r="B4" s="276" t="s">
        <v>183</v>
      </c>
    </row>
    <row r="5" spans="2:2">
      <c r="B5" s="276" t="s">
        <v>984</v>
      </c>
    </row>
    <row r="6" spans="2:2">
      <c r="B6" s="276" t="s">
        <v>985</v>
      </c>
    </row>
    <row r="7" spans="2:2">
      <c r="B7" s="276" t="s">
        <v>134</v>
      </c>
    </row>
    <row r="8" spans="2:2">
      <c r="B8" s="276" t="s">
        <v>986</v>
      </c>
    </row>
    <row r="9" spans="2:2">
      <c r="B9" s="275" t="s">
        <v>142</v>
      </c>
    </row>
  </sheetData>
  <pageMargins left="0.70000000000000007" right="0.70000000000000007" top="0.75" bottom="0.75" header="0.30000000000000004" footer="0.30000000000000004"/>
  <pageSetup paperSize="0" scale="90" fitToWidth="0" fitToHeight="0" orientation="landscape" horizontalDpi="0" verticalDpi="0" copies="0"/>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PC</dc:creator>
  <cp:keywords/>
  <dc:description/>
  <cp:lastModifiedBy>Cristina Dumitrescu</cp:lastModifiedBy>
  <cp:revision/>
  <dcterms:created xsi:type="dcterms:W3CDTF">2019-10-23T03:44:14Z</dcterms:created>
  <dcterms:modified xsi:type="dcterms:W3CDTF">2026-07-02T09:04:08Z</dcterms:modified>
  <cp:category/>
  <cp:contentStatus/>
</cp:coreProperties>
</file>